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S:\Unmet Needs\Reporting forms\"/>
    </mc:Choice>
  </mc:AlternateContent>
  <xr:revisionPtr revIDLastSave="0" documentId="8_{37ACD1B1-FC9A-4B4F-A616-1B7E559472B2}" xr6:coauthVersionLast="43" xr6:coauthVersionMax="43" xr10:uidLastSave="{00000000-0000-0000-0000-000000000000}"/>
  <bookViews>
    <workbookView xWindow="-120" yWindow="-120" windowWidth="24240" windowHeight="13140" firstSheet="2" activeTab="5" xr2:uid="{00000000-000D-0000-FFFF-FFFF00000000}"/>
  </bookViews>
  <sheets>
    <sheet name="INSTRUCTIONS" sheetId="7" state="hidden" r:id="rId1"/>
    <sheet name="Initial Info Client Demographic" sheetId="10" r:id="rId2"/>
    <sheet name="Flex Funds offered during FY" sheetId="1" r:id="rId3"/>
    <sheet name="Events Attended Provided" sheetId="9" r:id="rId4"/>
    <sheet name="Consumer Satisfaction" sheetId="8" r:id="rId5"/>
    <sheet name="SUMMARY OF DATA " sheetId="5" r:id="rId6"/>
    <sheet name="Drop Down Boxes" sheetId="6" state="hidden" r:id="rId7"/>
  </sheets>
  <definedNames>
    <definedName name="_xlnm.Print_Titles" localSheetId="2">'Flex Funds offered during FY'!$18:$26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8" l="1"/>
  <c r="A3" i="8"/>
  <c r="A2" i="8"/>
  <c r="A4" i="9"/>
  <c r="A3" i="9"/>
  <c r="A2" i="9"/>
  <c r="A4" i="1"/>
  <c r="A3" i="1"/>
  <c r="A2" i="1"/>
  <c r="E6" i="1"/>
  <c r="C28" i="1"/>
  <c r="D16" i="1"/>
  <c r="AG28" i="1"/>
  <c r="E6" i="8"/>
  <c r="E7" i="8"/>
  <c r="O25" i="8"/>
  <c r="M25" i="8"/>
  <c r="K25" i="8"/>
  <c r="J25" i="8"/>
  <c r="H25" i="8"/>
  <c r="G25" i="8"/>
  <c r="E25" i="8"/>
  <c r="D25" i="8"/>
  <c r="N80" i="5" l="1"/>
  <c r="O83" i="5"/>
  <c r="M87" i="5"/>
  <c r="M86" i="5"/>
  <c r="M85" i="5"/>
  <c r="M84" i="5"/>
  <c r="M83" i="5"/>
  <c r="M82" i="5"/>
  <c r="M81" i="5"/>
  <c r="M80" i="5"/>
  <c r="L84" i="5"/>
  <c r="L83" i="5"/>
  <c r="L82" i="5"/>
  <c r="L81" i="5"/>
  <c r="L80" i="5"/>
  <c r="K80" i="5"/>
  <c r="K83" i="5"/>
  <c r="W80" i="5"/>
  <c r="V80" i="5"/>
  <c r="U80" i="5"/>
  <c r="T80" i="5"/>
  <c r="U84" i="5"/>
  <c r="U83" i="5"/>
  <c r="U82" i="5"/>
  <c r="U81" i="5"/>
  <c r="T82" i="5"/>
  <c r="V81" i="5"/>
  <c r="R87" i="5"/>
  <c r="R86" i="5"/>
  <c r="R85" i="5"/>
  <c r="R84" i="5"/>
  <c r="R83" i="5"/>
  <c r="R82" i="5"/>
  <c r="R81" i="5"/>
  <c r="R80" i="5"/>
  <c r="S82" i="5"/>
  <c r="N87" i="5"/>
  <c r="N86" i="5"/>
  <c r="N85" i="5"/>
  <c r="N84" i="5"/>
  <c r="N83" i="5"/>
  <c r="N82" i="5"/>
  <c r="N81" i="5"/>
  <c r="W87" i="5"/>
  <c r="W86" i="5"/>
  <c r="W85" i="5"/>
  <c r="W84" i="5"/>
  <c r="W83" i="5"/>
  <c r="W82" i="5"/>
  <c r="W81" i="5"/>
  <c r="V87" i="5"/>
  <c r="V86" i="5"/>
  <c r="V85" i="5"/>
  <c r="V84" i="5"/>
  <c r="V83" i="5"/>
  <c r="V82" i="5"/>
  <c r="U87" i="5"/>
  <c r="U86" i="5"/>
  <c r="U85" i="5"/>
  <c r="T87" i="5"/>
  <c r="T86" i="5"/>
  <c r="T85" i="5"/>
  <c r="T84" i="5"/>
  <c r="T83" i="5"/>
  <c r="T81" i="5"/>
  <c r="S87" i="5"/>
  <c r="S86" i="5"/>
  <c r="S85" i="5"/>
  <c r="S84" i="5"/>
  <c r="S83" i="5"/>
  <c r="S81" i="5"/>
  <c r="S80" i="5"/>
  <c r="Q87" i="5"/>
  <c r="Q86" i="5"/>
  <c r="Q85" i="5"/>
  <c r="Q84" i="5"/>
  <c r="Q83" i="5"/>
  <c r="Q82" i="5"/>
  <c r="Q81" i="5"/>
  <c r="Q80" i="5"/>
  <c r="P87" i="5"/>
  <c r="P86" i="5"/>
  <c r="P85" i="5"/>
  <c r="P84" i="5"/>
  <c r="P83" i="5"/>
  <c r="P82" i="5"/>
  <c r="P81" i="5"/>
  <c r="P80" i="5"/>
  <c r="J80" i="5"/>
  <c r="O87" i="5"/>
  <c r="O86" i="5"/>
  <c r="O85" i="5"/>
  <c r="O84" i="5"/>
  <c r="O82" i="5"/>
  <c r="O81" i="5"/>
  <c r="O80" i="5"/>
  <c r="L87" i="5"/>
  <c r="L86" i="5"/>
  <c r="L85" i="5"/>
  <c r="K87" i="5"/>
  <c r="K86" i="5"/>
  <c r="K85" i="5"/>
  <c r="K84" i="5"/>
  <c r="K82" i="5"/>
  <c r="K81" i="5"/>
  <c r="AC87" i="5"/>
  <c r="AC86" i="5"/>
  <c r="AC85" i="5"/>
  <c r="AC84" i="5"/>
  <c r="AC83" i="5"/>
  <c r="AC82" i="5"/>
  <c r="AC81" i="5"/>
  <c r="AC80" i="5"/>
  <c r="AB87" i="5"/>
  <c r="AB86" i="5"/>
  <c r="AB85" i="5"/>
  <c r="AB84" i="5"/>
  <c r="AB83" i="5"/>
  <c r="AB82" i="5"/>
  <c r="AB81" i="5"/>
  <c r="AB80" i="5"/>
  <c r="AA86" i="5"/>
  <c r="AA85" i="5"/>
  <c r="AA84" i="5"/>
  <c r="AA83" i="5"/>
  <c r="AA82" i="5"/>
  <c r="AA81" i="5"/>
  <c r="AA80" i="5"/>
  <c r="Z87" i="5"/>
  <c r="Z86" i="5"/>
  <c r="Z85" i="5"/>
  <c r="Z84" i="5"/>
  <c r="Z83" i="5"/>
  <c r="Z82" i="5"/>
  <c r="Z81" i="5"/>
  <c r="Z80" i="5"/>
  <c r="Y87" i="5"/>
  <c r="Y86" i="5"/>
  <c r="Y85" i="5"/>
  <c r="Y84" i="5"/>
  <c r="Y83" i="5"/>
  <c r="Y82" i="5"/>
  <c r="Y81" i="5"/>
  <c r="Y80" i="5"/>
  <c r="AD87" i="5"/>
  <c r="AD86" i="5"/>
  <c r="AD85" i="5"/>
  <c r="AD84" i="5"/>
  <c r="AD83" i="5"/>
  <c r="AD82" i="5"/>
  <c r="AD81" i="5"/>
  <c r="AD80" i="5"/>
  <c r="J87" i="5"/>
  <c r="J86" i="5"/>
  <c r="J85" i="5"/>
  <c r="J84" i="5"/>
  <c r="J83" i="5"/>
  <c r="J82" i="5"/>
  <c r="J81" i="5"/>
  <c r="G87" i="5"/>
  <c r="G86" i="5"/>
  <c r="G85" i="5"/>
  <c r="G84" i="5"/>
  <c r="G83" i="5"/>
  <c r="G82" i="5"/>
  <c r="G81" i="5"/>
  <c r="G80" i="5"/>
  <c r="AG1027" i="1"/>
  <c r="AF1027" i="1"/>
  <c r="AE1027" i="1"/>
  <c r="AD1027" i="1"/>
  <c r="AC1027" i="1"/>
  <c r="AG1026" i="1"/>
  <c r="AF1026" i="1"/>
  <c r="AE1026" i="1"/>
  <c r="AD1026" i="1"/>
  <c r="AC1026" i="1"/>
  <c r="AG1025" i="1"/>
  <c r="AF1025" i="1"/>
  <c r="AE1025" i="1"/>
  <c r="AD1025" i="1"/>
  <c r="AC1025" i="1"/>
  <c r="AG1024" i="1"/>
  <c r="AF1024" i="1"/>
  <c r="AE1024" i="1"/>
  <c r="AD1024" i="1"/>
  <c r="AC1024" i="1"/>
  <c r="AG1023" i="1"/>
  <c r="AF1023" i="1"/>
  <c r="AE1023" i="1"/>
  <c r="AD1023" i="1"/>
  <c r="AC1023" i="1"/>
  <c r="AG1022" i="1"/>
  <c r="AF1022" i="1"/>
  <c r="AE1022" i="1"/>
  <c r="AD1022" i="1"/>
  <c r="AC1022" i="1"/>
  <c r="AG1021" i="1"/>
  <c r="AF1021" i="1"/>
  <c r="AE1021" i="1"/>
  <c r="AD1021" i="1"/>
  <c r="AC1021" i="1"/>
  <c r="AG1020" i="1"/>
  <c r="AF1020" i="1"/>
  <c r="AE1020" i="1"/>
  <c r="AD1020" i="1"/>
  <c r="AC1020" i="1"/>
  <c r="AG1019" i="1"/>
  <c r="AF1019" i="1"/>
  <c r="AE1019" i="1"/>
  <c r="AD1019" i="1"/>
  <c r="AC1019" i="1"/>
  <c r="AG1018" i="1"/>
  <c r="AF1018" i="1"/>
  <c r="AE1018" i="1"/>
  <c r="AD1018" i="1"/>
  <c r="AC1018" i="1"/>
  <c r="AG1017" i="1"/>
  <c r="AF1017" i="1"/>
  <c r="AE1017" i="1"/>
  <c r="AD1017" i="1"/>
  <c r="AC1017" i="1"/>
  <c r="AG1016" i="1"/>
  <c r="AF1016" i="1"/>
  <c r="AE1016" i="1"/>
  <c r="AD1016" i="1"/>
  <c r="AC1016" i="1"/>
  <c r="AG1015" i="1"/>
  <c r="AF1015" i="1"/>
  <c r="AE1015" i="1"/>
  <c r="AD1015" i="1"/>
  <c r="AC1015" i="1"/>
  <c r="AG1014" i="1"/>
  <c r="AF1014" i="1"/>
  <c r="AE1014" i="1"/>
  <c r="AD1014" i="1"/>
  <c r="AC1014" i="1"/>
  <c r="AG1013" i="1"/>
  <c r="AF1013" i="1"/>
  <c r="AE1013" i="1"/>
  <c r="AD1013" i="1"/>
  <c r="AC1013" i="1"/>
  <c r="AG1012" i="1"/>
  <c r="AF1012" i="1"/>
  <c r="AE1012" i="1"/>
  <c r="AD1012" i="1"/>
  <c r="AC1012" i="1"/>
  <c r="AG1011" i="1"/>
  <c r="AF1011" i="1"/>
  <c r="AE1011" i="1"/>
  <c r="AD1011" i="1"/>
  <c r="AC1011" i="1"/>
  <c r="AG1010" i="1"/>
  <c r="AF1010" i="1"/>
  <c r="AE1010" i="1"/>
  <c r="AD1010" i="1"/>
  <c r="AC1010" i="1"/>
  <c r="AG1009" i="1"/>
  <c r="AF1009" i="1"/>
  <c r="AE1009" i="1"/>
  <c r="AD1009" i="1"/>
  <c r="AC1009" i="1"/>
  <c r="AG1008" i="1"/>
  <c r="AF1008" i="1"/>
  <c r="AE1008" i="1"/>
  <c r="AD1008" i="1"/>
  <c r="AC1008" i="1"/>
  <c r="AG1007" i="1"/>
  <c r="AF1007" i="1"/>
  <c r="AE1007" i="1"/>
  <c r="AD1007" i="1"/>
  <c r="AC1007" i="1"/>
  <c r="AG1006" i="1"/>
  <c r="AF1006" i="1"/>
  <c r="AE1006" i="1"/>
  <c r="AD1006" i="1"/>
  <c r="AC1006" i="1"/>
  <c r="AG1005" i="1"/>
  <c r="AF1005" i="1"/>
  <c r="AE1005" i="1"/>
  <c r="AD1005" i="1"/>
  <c r="AC1005" i="1"/>
  <c r="AG1004" i="1"/>
  <c r="AF1004" i="1"/>
  <c r="AE1004" i="1"/>
  <c r="AD1004" i="1"/>
  <c r="AC1004" i="1"/>
  <c r="AG1003" i="1"/>
  <c r="AF1003" i="1"/>
  <c r="AE1003" i="1"/>
  <c r="AD1003" i="1"/>
  <c r="AC1003" i="1"/>
  <c r="AG1002" i="1"/>
  <c r="AF1002" i="1"/>
  <c r="AE1002" i="1"/>
  <c r="AD1002" i="1"/>
  <c r="AC1002" i="1"/>
  <c r="AG1001" i="1"/>
  <c r="AF1001" i="1"/>
  <c r="AE1001" i="1"/>
  <c r="AD1001" i="1"/>
  <c r="AC1001" i="1"/>
  <c r="AG1000" i="1"/>
  <c r="AF1000" i="1"/>
  <c r="AE1000" i="1"/>
  <c r="AD1000" i="1"/>
  <c r="AC1000" i="1"/>
  <c r="AG999" i="1"/>
  <c r="AF999" i="1"/>
  <c r="AE999" i="1"/>
  <c r="AD999" i="1"/>
  <c r="AC999" i="1"/>
  <c r="AG998" i="1"/>
  <c r="AF998" i="1"/>
  <c r="AE998" i="1"/>
  <c r="AD998" i="1"/>
  <c r="AC998" i="1"/>
  <c r="AG997" i="1"/>
  <c r="AF997" i="1"/>
  <c r="AE997" i="1"/>
  <c r="AD997" i="1"/>
  <c r="AC997" i="1"/>
  <c r="AG996" i="1"/>
  <c r="AF996" i="1"/>
  <c r="AE996" i="1"/>
  <c r="AD996" i="1"/>
  <c r="AC996" i="1"/>
  <c r="AG995" i="1"/>
  <c r="AF995" i="1"/>
  <c r="AE995" i="1"/>
  <c r="AD995" i="1"/>
  <c r="AC995" i="1"/>
  <c r="AG994" i="1"/>
  <c r="AF994" i="1"/>
  <c r="AE994" i="1"/>
  <c r="AD994" i="1"/>
  <c r="AC994" i="1"/>
  <c r="AG993" i="1"/>
  <c r="AF993" i="1"/>
  <c r="AE993" i="1"/>
  <c r="AD993" i="1"/>
  <c r="AC993" i="1"/>
  <c r="AG992" i="1"/>
  <c r="AF992" i="1"/>
  <c r="AE992" i="1"/>
  <c r="AD992" i="1"/>
  <c r="AC992" i="1"/>
  <c r="AG991" i="1"/>
  <c r="AF991" i="1"/>
  <c r="AE991" i="1"/>
  <c r="AD991" i="1"/>
  <c r="AC991" i="1"/>
  <c r="AG990" i="1"/>
  <c r="AF990" i="1"/>
  <c r="AE990" i="1"/>
  <c r="AD990" i="1"/>
  <c r="AC990" i="1"/>
  <c r="AG989" i="1"/>
  <c r="AF989" i="1"/>
  <c r="AE989" i="1"/>
  <c r="AD989" i="1"/>
  <c r="AC989" i="1"/>
  <c r="AG988" i="1"/>
  <c r="AF988" i="1"/>
  <c r="AE988" i="1"/>
  <c r="AD988" i="1"/>
  <c r="AC988" i="1"/>
  <c r="AG987" i="1"/>
  <c r="AF987" i="1"/>
  <c r="AE987" i="1"/>
  <c r="AD987" i="1"/>
  <c r="AC987" i="1"/>
  <c r="AG986" i="1"/>
  <c r="AF986" i="1"/>
  <c r="AE986" i="1"/>
  <c r="AD986" i="1"/>
  <c r="AC986" i="1"/>
  <c r="AG985" i="1"/>
  <c r="AF985" i="1"/>
  <c r="AE985" i="1"/>
  <c r="AD985" i="1"/>
  <c r="AC985" i="1"/>
  <c r="AG984" i="1"/>
  <c r="AF984" i="1"/>
  <c r="AE984" i="1"/>
  <c r="AD984" i="1"/>
  <c r="AC984" i="1"/>
  <c r="AG983" i="1"/>
  <c r="AF983" i="1"/>
  <c r="AE983" i="1"/>
  <c r="AD983" i="1"/>
  <c r="AC983" i="1"/>
  <c r="AG982" i="1"/>
  <c r="AF982" i="1"/>
  <c r="AE982" i="1"/>
  <c r="AD982" i="1"/>
  <c r="AC982" i="1"/>
  <c r="AG981" i="1"/>
  <c r="AF981" i="1"/>
  <c r="AE981" i="1"/>
  <c r="AD981" i="1"/>
  <c r="AC981" i="1"/>
  <c r="AG980" i="1"/>
  <c r="AF980" i="1"/>
  <c r="AE980" i="1"/>
  <c r="AD980" i="1"/>
  <c r="AC980" i="1"/>
  <c r="AG979" i="1"/>
  <c r="AF979" i="1"/>
  <c r="AE979" i="1"/>
  <c r="AD979" i="1"/>
  <c r="AC979" i="1"/>
  <c r="AG978" i="1"/>
  <c r="AF978" i="1"/>
  <c r="AE978" i="1"/>
  <c r="AD978" i="1"/>
  <c r="AC978" i="1"/>
  <c r="AG977" i="1"/>
  <c r="AF977" i="1"/>
  <c r="AE977" i="1"/>
  <c r="AD977" i="1"/>
  <c r="AC977" i="1"/>
  <c r="AG976" i="1"/>
  <c r="AF976" i="1"/>
  <c r="AE976" i="1"/>
  <c r="AD976" i="1"/>
  <c r="AC976" i="1"/>
  <c r="AG975" i="1"/>
  <c r="AF975" i="1"/>
  <c r="AE975" i="1"/>
  <c r="AD975" i="1"/>
  <c r="AC975" i="1"/>
  <c r="AG974" i="1"/>
  <c r="AF974" i="1"/>
  <c r="AE974" i="1"/>
  <c r="AD974" i="1"/>
  <c r="AC974" i="1"/>
  <c r="AG973" i="1"/>
  <c r="AF973" i="1"/>
  <c r="AE973" i="1"/>
  <c r="AD973" i="1"/>
  <c r="AC973" i="1"/>
  <c r="AG972" i="1"/>
  <c r="AF972" i="1"/>
  <c r="AE972" i="1"/>
  <c r="AD972" i="1"/>
  <c r="AC972" i="1"/>
  <c r="AG971" i="1"/>
  <c r="AF971" i="1"/>
  <c r="AE971" i="1"/>
  <c r="AD971" i="1"/>
  <c r="AC971" i="1"/>
  <c r="AG970" i="1"/>
  <c r="AF970" i="1"/>
  <c r="AE970" i="1"/>
  <c r="AD970" i="1"/>
  <c r="AC970" i="1"/>
  <c r="AG969" i="1"/>
  <c r="AF969" i="1"/>
  <c r="AE969" i="1"/>
  <c r="AD969" i="1"/>
  <c r="AC969" i="1"/>
  <c r="AG968" i="1"/>
  <c r="AF968" i="1"/>
  <c r="AE968" i="1"/>
  <c r="AD968" i="1"/>
  <c r="AC968" i="1"/>
  <c r="AG967" i="1"/>
  <c r="AF967" i="1"/>
  <c r="AE967" i="1"/>
  <c r="AD967" i="1"/>
  <c r="AC967" i="1"/>
  <c r="AG966" i="1"/>
  <c r="AF966" i="1"/>
  <c r="AE966" i="1"/>
  <c r="AD966" i="1"/>
  <c r="AC966" i="1"/>
  <c r="AG965" i="1"/>
  <c r="AF965" i="1"/>
  <c r="AE965" i="1"/>
  <c r="AD965" i="1"/>
  <c r="AC965" i="1"/>
  <c r="AG964" i="1"/>
  <c r="AF964" i="1"/>
  <c r="AE964" i="1"/>
  <c r="AD964" i="1"/>
  <c r="AC964" i="1"/>
  <c r="AG963" i="1"/>
  <c r="AF963" i="1"/>
  <c r="AE963" i="1"/>
  <c r="AD963" i="1"/>
  <c r="AC963" i="1"/>
  <c r="AG962" i="1"/>
  <c r="AF962" i="1"/>
  <c r="AE962" i="1"/>
  <c r="AD962" i="1"/>
  <c r="AC962" i="1"/>
  <c r="AG961" i="1"/>
  <c r="AF961" i="1"/>
  <c r="AE961" i="1"/>
  <c r="AD961" i="1"/>
  <c r="AC961" i="1"/>
  <c r="AG960" i="1"/>
  <c r="AF960" i="1"/>
  <c r="AE960" i="1"/>
  <c r="AD960" i="1"/>
  <c r="AC960" i="1"/>
  <c r="AG959" i="1"/>
  <c r="AF959" i="1"/>
  <c r="AE959" i="1"/>
  <c r="AD959" i="1"/>
  <c r="AC959" i="1"/>
  <c r="AG958" i="1"/>
  <c r="AF958" i="1"/>
  <c r="AE958" i="1"/>
  <c r="AD958" i="1"/>
  <c r="AC958" i="1"/>
  <c r="AG957" i="1"/>
  <c r="AF957" i="1"/>
  <c r="AE957" i="1"/>
  <c r="AD957" i="1"/>
  <c r="AC957" i="1"/>
  <c r="AG956" i="1"/>
  <c r="AF956" i="1"/>
  <c r="AE956" i="1"/>
  <c r="AD956" i="1"/>
  <c r="AC956" i="1"/>
  <c r="AG955" i="1"/>
  <c r="AF955" i="1"/>
  <c r="AE955" i="1"/>
  <c r="AD955" i="1"/>
  <c r="AC955" i="1"/>
  <c r="AG954" i="1"/>
  <c r="AF954" i="1"/>
  <c r="AE954" i="1"/>
  <c r="AD954" i="1"/>
  <c r="AC954" i="1"/>
  <c r="AG953" i="1"/>
  <c r="AF953" i="1"/>
  <c r="AE953" i="1"/>
  <c r="AD953" i="1"/>
  <c r="AC953" i="1"/>
  <c r="AG952" i="1"/>
  <c r="AF952" i="1"/>
  <c r="AE952" i="1"/>
  <c r="AD952" i="1"/>
  <c r="AC952" i="1"/>
  <c r="AG951" i="1"/>
  <c r="AF951" i="1"/>
  <c r="AE951" i="1"/>
  <c r="AD951" i="1"/>
  <c r="AC951" i="1"/>
  <c r="AG950" i="1"/>
  <c r="AF950" i="1"/>
  <c r="AE950" i="1"/>
  <c r="AD950" i="1"/>
  <c r="AC950" i="1"/>
  <c r="AG949" i="1"/>
  <c r="AF949" i="1"/>
  <c r="AE949" i="1"/>
  <c r="AD949" i="1"/>
  <c r="AC949" i="1"/>
  <c r="AG948" i="1"/>
  <c r="AF948" i="1"/>
  <c r="AE948" i="1"/>
  <c r="AD948" i="1"/>
  <c r="AC948" i="1"/>
  <c r="AG947" i="1"/>
  <c r="AF947" i="1"/>
  <c r="AE947" i="1"/>
  <c r="AD947" i="1"/>
  <c r="AC947" i="1"/>
  <c r="AG946" i="1"/>
  <c r="AF946" i="1"/>
  <c r="AE946" i="1"/>
  <c r="AD946" i="1"/>
  <c r="AC946" i="1"/>
  <c r="AG945" i="1"/>
  <c r="AF945" i="1"/>
  <c r="AE945" i="1"/>
  <c r="AD945" i="1"/>
  <c r="AC945" i="1"/>
  <c r="AG944" i="1"/>
  <c r="AF944" i="1"/>
  <c r="AE944" i="1"/>
  <c r="AD944" i="1"/>
  <c r="AC944" i="1"/>
  <c r="AG943" i="1"/>
  <c r="AF943" i="1"/>
  <c r="AE943" i="1"/>
  <c r="AD943" i="1"/>
  <c r="AC943" i="1"/>
  <c r="AG942" i="1"/>
  <c r="AF942" i="1"/>
  <c r="AE942" i="1"/>
  <c r="AD942" i="1"/>
  <c r="AC942" i="1"/>
  <c r="AG941" i="1"/>
  <c r="AF941" i="1"/>
  <c r="AE941" i="1"/>
  <c r="AD941" i="1"/>
  <c r="AC941" i="1"/>
  <c r="AG940" i="1"/>
  <c r="AF940" i="1"/>
  <c r="AE940" i="1"/>
  <c r="AD940" i="1"/>
  <c r="AC940" i="1"/>
  <c r="AG939" i="1"/>
  <c r="AF939" i="1"/>
  <c r="AE939" i="1"/>
  <c r="AD939" i="1"/>
  <c r="AC939" i="1"/>
  <c r="AG938" i="1"/>
  <c r="AF938" i="1"/>
  <c r="AE938" i="1"/>
  <c r="AD938" i="1"/>
  <c r="AC938" i="1"/>
  <c r="AG937" i="1"/>
  <c r="AF937" i="1"/>
  <c r="AE937" i="1"/>
  <c r="AD937" i="1"/>
  <c r="AC937" i="1"/>
  <c r="AG936" i="1"/>
  <c r="AF936" i="1"/>
  <c r="AE936" i="1"/>
  <c r="AD936" i="1"/>
  <c r="AC936" i="1"/>
  <c r="AG935" i="1"/>
  <c r="AF935" i="1"/>
  <c r="AE935" i="1"/>
  <c r="AD935" i="1"/>
  <c r="AC935" i="1"/>
  <c r="AG934" i="1"/>
  <c r="AF934" i="1"/>
  <c r="AE934" i="1"/>
  <c r="AD934" i="1"/>
  <c r="AC934" i="1"/>
  <c r="AG933" i="1"/>
  <c r="AF933" i="1"/>
  <c r="AE933" i="1"/>
  <c r="AD933" i="1"/>
  <c r="AC933" i="1"/>
  <c r="AG932" i="1"/>
  <c r="AF932" i="1"/>
  <c r="AE932" i="1"/>
  <c r="AD932" i="1"/>
  <c r="AC932" i="1"/>
  <c r="AG931" i="1"/>
  <c r="AF931" i="1"/>
  <c r="AE931" i="1"/>
  <c r="AD931" i="1"/>
  <c r="AC931" i="1"/>
  <c r="AG930" i="1"/>
  <c r="AF930" i="1"/>
  <c r="AE930" i="1"/>
  <c r="AD930" i="1"/>
  <c r="AC930" i="1"/>
  <c r="AG929" i="1"/>
  <c r="AF929" i="1"/>
  <c r="AE929" i="1"/>
  <c r="AD929" i="1"/>
  <c r="AC929" i="1"/>
  <c r="AG928" i="1"/>
  <c r="AF928" i="1"/>
  <c r="AE928" i="1"/>
  <c r="AD928" i="1"/>
  <c r="AC928" i="1"/>
  <c r="AG927" i="1"/>
  <c r="AF927" i="1"/>
  <c r="AE927" i="1"/>
  <c r="AD927" i="1"/>
  <c r="AC927" i="1"/>
  <c r="AG926" i="1"/>
  <c r="AF926" i="1"/>
  <c r="AE926" i="1"/>
  <c r="AD926" i="1"/>
  <c r="AC926" i="1"/>
  <c r="AG925" i="1"/>
  <c r="AF925" i="1"/>
  <c r="AE925" i="1"/>
  <c r="AD925" i="1"/>
  <c r="AC925" i="1"/>
  <c r="AG924" i="1"/>
  <c r="AF924" i="1"/>
  <c r="AE924" i="1"/>
  <c r="AD924" i="1"/>
  <c r="AC924" i="1"/>
  <c r="AG923" i="1"/>
  <c r="AF923" i="1"/>
  <c r="AE923" i="1"/>
  <c r="AD923" i="1"/>
  <c r="AC923" i="1"/>
  <c r="AG922" i="1"/>
  <c r="AF922" i="1"/>
  <c r="AE922" i="1"/>
  <c r="AD922" i="1"/>
  <c r="AC922" i="1"/>
  <c r="AG921" i="1"/>
  <c r="AF921" i="1"/>
  <c r="AE921" i="1"/>
  <c r="AD921" i="1"/>
  <c r="AC921" i="1"/>
  <c r="AG920" i="1"/>
  <c r="AF920" i="1"/>
  <c r="AE920" i="1"/>
  <c r="AD920" i="1"/>
  <c r="AC920" i="1"/>
  <c r="AG919" i="1"/>
  <c r="AF919" i="1"/>
  <c r="AE919" i="1"/>
  <c r="AD919" i="1"/>
  <c r="AC919" i="1"/>
  <c r="AG918" i="1"/>
  <c r="AF918" i="1"/>
  <c r="AE918" i="1"/>
  <c r="AD918" i="1"/>
  <c r="AC918" i="1"/>
  <c r="AG917" i="1"/>
  <c r="AF917" i="1"/>
  <c r="AE917" i="1"/>
  <c r="AD917" i="1"/>
  <c r="AC917" i="1"/>
  <c r="AG916" i="1"/>
  <c r="AF916" i="1"/>
  <c r="AE916" i="1"/>
  <c r="AD916" i="1"/>
  <c r="AC916" i="1"/>
  <c r="AG915" i="1"/>
  <c r="AF915" i="1"/>
  <c r="AE915" i="1"/>
  <c r="AD915" i="1"/>
  <c r="AC915" i="1"/>
  <c r="AG914" i="1"/>
  <c r="AF914" i="1"/>
  <c r="AE914" i="1"/>
  <c r="AD914" i="1"/>
  <c r="AC914" i="1"/>
  <c r="AG913" i="1"/>
  <c r="AF913" i="1"/>
  <c r="AE913" i="1"/>
  <c r="AD913" i="1"/>
  <c r="AC913" i="1"/>
  <c r="AG912" i="1"/>
  <c r="AF912" i="1"/>
  <c r="AE912" i="1"/>
  <c r="AD912" i="1"/>
  <c r="AC912" i="1"/>
  <c r="AG911" i="1"/>
  <c r="AF911" i="1"/>
  <c r="AE911" i="1"/>
  <c r="AD911" i="1"/>
  <c r="AC911" i="1"/>
  <c r="AG910" i="1"/>
  <c r="AF910" i="1"/>
  <c r="AE910" i="1"/>
  <c r="AD910" i="1"/>
  <c r="AC910" i="1"/>
  <c r="AG909" i="1"/>
  <c r="AF909" i="1"/>
  <c r="AE909" i="1"/>
  <c r="AD909" i="1"/>
  <c r="AC909" i="1"/>
  <c r="AG908" i="1"/>
  <c r="AF908" i="1"/>
  <c r="AE908" i="1"/>
  <c r="AD908" i="1"/>
  <c r="AC908" i="1"/>
  <c r="AG907" i="1"/>
  <c r="AF907" i="1"/>
  <c r="AE907" i="1"/>
  <c r="AD907" i="1"/>
  <c r="AC907" i="1"/>
  <c r="AG906" i="1"/>
  <c r="AF906" i="1"/>
  <c r="AE906" i="1"/>
  <c r="AD906" i="1"/>
  <c r="AC906" i="1"/>
  <c r="AG905" i="1"/>
  <c r="AF905" i="1"/>
  <c r="AE905" i="1"/>
  <c r="AD905" i="1"/>
  <c r="AC905" i="1"/>
  <c r="AG904" i="1"/>
  <c r="AF904" i="1"/>
  <c r="AE904" i="1"/>
  <c r="AD904" i="1"/>
  <c r="AC904" i="1"/>
  <c r="AG903" i="1"/>
  <c r="AF903" i="1"/>
  <c r="AE903" i="1"/>
  <c r="AD903" i="1"/>
  <c r="AC903" i="1"/>
  <c r="AG902" i="1"/>
  <c r="AF902" i="1"/>
  <c r="AE902" i="1"/>
  <c r="AD902" i="1"/>
  <c r="AC902" i="1"/>
  <c r="AG901" i="1"/>
  <c r="AF901" i="1"/>
  <c r="AE901" i="1"/>
  <c r="AD901" i="1"/>
  <c r="AC901" i="1"/>
  <c r="AG900" i="1"/>
  <c r="AF900" i="1"/>
  <c r="AE900" i="1"/>
  <c r="AD900" i="1"/>
  <c r="AC900" i="1"/>
  <c r="AG899" i="1"/>
  <c r="AF899" i="1"/>
  <c r="AE899" i="1"/>
  <c r="AD899" i="1"/>
  <c r="AC899" i="1"/>
  <c r="AG898" i="1"/>
  <c r="AF898" i="1"/>
  <c r="AE898" i="1"/>
  <c r="AD898" i="1"/>
  <c r="AC898" i="1"/>
  <c r="AG897" i="1"/>
  <c r="AF897" i="1"/>
  <c r="AE897" i="1"/>
  <c r="AD897" i="1"/>
  <c r="AC897" i="1"/>
  <c r="AG896" i="1"/>
  <c r="AF896" i="1"/>
  <c r="AE896" i="1"/>
  <c r="AD896" i="1"/>
  <c r="AC896" i="1"/>
  <c r="AG895" i="1"/>
  <c r="AF895" i="1"/>
  <c r="AE895" i="1"/>
  <c r="AD895" i="1"/>
  <c r="AC895" i="1"/>
  <c r="AG894" i="1"/>
  <c r="AF894" i="1"/>
  <c r="AE894" i="1"/>
  <c r="AD894" i="1"/>
  <c r="AC894" i="1"/>
  <c r="AG893" i="1"/>
  <c r="AF893" i="1"/>
  <c r="AE893" i="1"/>
  <c r="AD893" i="1"/>
  <c r="AC893" i="1"/>
  <c r="AG892" i="1"/>
  <c r="AF892" i="1"/>
  <c r="AE892" i="1"/>
  <c r="AD892" i="1"/>
  <c r="AC892" i="1"/>
  <c r="AG891" i="1"/>
  <c r="AF891" i="1"/>
  <c r="AE891" i="1"/>
  <c r="AD891" i="1"/>
  <c r="AC891" i="1"/>
  <c r="AG890" i="1"/>
  <c r="AF890" i="1"/>
  <c r="AE890" i="1"/>
  <c r="AD890" i="1"/>
  <c r="AC890" i="1"/>
  <c r="AG889" i="1"/>
  <c r="AF889" i="1"/>
  <c r="AE889" i="1"/>
  <c r="AD889" i="1"/>
  <c r="AC889" i="1"/>
  <c r="AG888" i="1"/>
  <c r="AF888" i="1"/>
  <c r="AE888" i="1"/>
  <c r="AD888" i="1"/>
  <c r="AC888" i="1"/>
  <c r="AG887" i="1"/>
  <c r="AF887" i="1"/>
  <c r="AE887" i="1"/>
  <c r="AD887" i="1"/>
  <c r="AC887" i="1"/>
  <c r="AG886" i="1"/>
  <c r="AF886" i="1"/>
  <c r="AE886" i="1"/>
  <c r="AD886" i="1"/>
  <c r="AC886" i="1"/>
  <c r="AG885" i="1"/>
  <c r="AF885" i="1"/>
  <c r="AE885" i="1"/>
  <c r="AD885" i="1"/>
  <c r="AC885" i="1"/>
  <c r="AG884" i="1"/>
  <c r="AF884" i="1"/>
  <c r="AE884" i="1"/>
  <c r="AD884" i="1"/>
  <c r="AC884" i="1"/>
  <c r="AG883" i="1"/>
  <c r="AF883" i="1"/>
  <c r="AE883" i="1"/>
  <c r="AD883" i="1"/>
  <c r="AC883" i="1"/>
  <c r="AG882" i="1"/>
  <c r="AF882" i="1"/>
  <c r="AE882" i="1"/>
  <c r="AD882" i="1"/>
  <c r="AC882" i="1"/>
  <c r="AG881" i="1"/>
  <c r="AF881" i="1"/>
  <c r="AE881" i="1"/>
  <c r="AD881" i="1"/>
  <c r="AC881" i="1"/>
  <c r="AG880" i="1"/>
  <c r="AF880" i="1"/>
  <c r="AE880" i="1"/>
  <c r="AD880" i="1"/>
  <c r="AC880" i="1"/>
  <c r="AG879" i="1"/>
  <c r="AF879" i="1"/>
  <c r="AE879" i="1"/>
  <c r="AD879" i="1"/>
  <c r="AC879" i="1"/>
  <c r="AG878" i="1"/>
  <c r="AF878" i="1"/>
  <c r="AE878" i="1"/>
  <c r="AD878" i="1"/>
  <c r="AC878" i="1"/>
  <c r="AG877" i="1"/>
  <c r="AF877" i="1"/>
  <c r="AE877" i="1"/>
  <c r="AD877" i="1"/>
  <c r="AC877" i="1"/>
  <c r="AG876" i="1"/>
  <c r="AF876" i="1"/>
  <c r="AE876" i="1"/>
  <c r="AD876" i="1"/>
  <c r="AC876" i="1"/>
  <c r="AG875" i="1"/>
  <c r="AF875" i="1"/>
  <c r="AE875" i="1"/>
  <c r="AD875" i="1"/>
  <c r="AC875" i="1"/>
  <c r="AG874" i="1"/>
  <c r="AF874" i="1"/>
  <c r="AE874" i="1"/>
  <c r="AD874" i="1"/>
  <c r="AC874" i="1"/>
  <c r="AG873" i="1"/>
  <c r="AF873" i="1"/>
  <c r="AE873" i="1"/>
  <c r="AD873" i="1"/>
  <c r="AC873" i="1"/>
  <c r="AG872" i="1"/>
  <c r="AF872" i="1"/>
  <c r="AE872" i="1"/>
  <c r="AD872" i="1"/>
  <c r="AC872" i="1"/>
  <c r="AG871" i="1"/>
  <c r="AF871" i="1"/>
  <c r="AE871" i="1"/>
  <c r="AD871" i="1"/>
  <c r="AC871" i="1"/>
  <c r="AG870" i="1"/>
  <c r="AF870" i="1"/>
  <c r="AE870" i="1"/>
  <c r="AD870" i="1"/>
  <c r="AC870" i="1"/>
  <c r="AG869" i="1"/>
  <c r="AF869" i="1"/>
  <c r="AE869" i="1"/>
  <c r="AD869" i="1"/>
  <c r="AC869" i="1"/>
  <c r="AG868" i="1"/>
  <c r="AF868" i="1"/>
  <c r="AE868" i="1"/>
  <c r="AD868" i="1"/>
  <c r="AC868" i="1"/>
  <c r="AG867" i="1"/>
  <c r="AF867" i="1"/>
  <c r="AE867" i="1"/>
  <c r="AD867" i="1"/>
  <c r="AC867" i="1"/>
  <c r="AG866" i="1"/>
  <c r="AF866" i="1"/>
  <c r="AE866" i="1"/>
  <c r="AD866" i="1"/>
  <c r="AC866" i="1"/>
  <c r="AG865" i="1"/>
  <c r="AF865" i="1"/>
  <c r="AE865" i="1"/>
  <c r="AD865" i="1"/>
  <c r="AC865" i="1"/>
  <c r="AG864" i="1"/>
  <c r="AF864" i="1"/>
  <c r="AE864" i="1"/>
  <c r="AD864" i="1"/>
  <c r="AC864" i="1"/>
  <c r="AG863" i="1"/>
  <c r="AF863" i="1"/>
  <c r="AE863" i="1"/>
  <c r="AD863" i="1"/>
  <c r="AC863" i="1"/>
  <c r="AG862" i="1"/>
  <c r="AF862" i="1"/>
  <c r="AE862" i="1"/>
  <c r="AD862" i="1"/>
  <c r="AC862" i="1"/>
  <c r="AG861" i="1"/>
  <c r="AF861" i="1"/>
  <c r="AE861" i="1"/>
  <c r="AD861" i="1"/>
  <c r="AC861" i="1"/>
  <c r="AG860" i="1"/>
  <c r="AF860" i="1"/>
  <c r="AE860" i="1"/>
  <c r="AD860" i="1"/>
  <c r="AC860" i="1"/>
  <c r="AG859" i="1"/>
  <c r="AF859" i="1"/>
  <c r="AE859" i="1"/>
  <c r="AD859" i="1"/>
  <c r="AC859" i="1"/>
  <c r="AG858" i="1"/>
  <c r="AF858" i="1"/>
  <c r="AE858" i="1"/>
  <c r="AD858" i="1"/>
  <c r="AC858" i="1"/>
  <c r="AG857" i="1"/>
  <c r="AF857" i="1"/>
  <c r="AE857" i="1"/>
  <c r="AD857" i="1"/>
  <c r="AC857" i="1"/>
  <c r="AG856" i="1"/>
  <c r="AF856" i="1"/>
  <c r="AE856" i="1"/>
  <c r="AD856" i="1"/>
  <c r="AC856" i="1"/>
  <c r="AG855" i="1"/>
  <c r="AF855" i="1"/>
  <c r="AE855" i="1"/>
  <c r="AD855" i="1"/>
  <c r="AC855" i="1"/>
  <c r="AG854" i="1"/>
  <c r="AF854" i="1"/>
  <c r="AE854" i="1"/>
  <c r="AD854" i="1"/>
  <c r="AC854" i="1"/>
  <c r="AG853" i="1"/>
  <c r="AF853" i="1"/>
  <c r="AE853" i="1"/>
  <c r="AD853" i="1"/>
  <c r="AC853" i="1"/>
  <c r="AG852" i="1"/>
  <c r="AF852" i="1"/>
  <c r="AE852" i="1"/>
  <c r="AD852" i="1"/>
  <c r="AC852" i="1"/>
  <c r="AG851" i="1"/>
  <c r="AF851" i="1"/>
  <c r="AE851" i="1"/>
  <c r="AD851" i="1"/>
  <c r="AC851" i="1"/>
  <c r="AG850" i="1"/>
  <c r="AF850" i="1"/>
  <c r="AE850" i="1"/>
  <c r="AD850" i="1"/>
  <c r="AC850" i="1"/>
  <c r="AG849" i="1"/>
  <c r="AF849" i="1"/>
  <c r="AE849" i="1"/>
  <c r="AD849" i="1"/>
  <c r="AC849" i="1"/>
  <c r="AG848" i="1"/>
  <c r="AF848" i="1"/>
  <c r="AE848" i="1"/>
  <c r="AD848" i="1"/>
  <c r="AC848" i="1"/>
  <c r="AG847" i="1"/>
  <c r="AF847" i="1"/>
  <c r="AE847" i="1"/>
  <c r="AD847" i="1"/>
  <c r="AC847" i="1"/>
  <c r="AG846" i="1"/>
  <c r="AF846" i="1"/>
  <c r="AE846" i="1"/>
  <c r="AD846" i="1"/>
  <c r="AC846" i="1"/>
  <c r="AG845" i="1"/>
  <c r="AF845" i="1"/>
  <c r="AE845" i="1"/>
  <c r="AD845" i="1"/>
  <c r="AC845" i="1"/>
  <c r="AG844" i="1"/>
  <c r="AF844" i="1"/>
  <c r="AE844" i="1"/>
  <c r="AD844" i="1"/>
  <c r="AC844" i="1"/>
  <c r="AG843" i="1"/>
  <c r="AF843" i="1"/>
  <c r="AE843" i="1"/>
  <c r="AD843" i="1"/>
  <c r="AC843" i="1"/>
  <c r="AG842" i="1"/>
  <c r="AF842" i="1"/>
  <c r="AE842" i="1"/>
  <c r="AD842" i="1"/>
  <c r="AC842" i="1"/>
  <c r="AG841" i="1"/>
  <c r="AF841" i="1"/>
  <c r="AE841" i="1"/>
  <c r="AD841" i="1"/>
  <c r="AC841" i="1"/>
  <c r="AG840" i="1"/>
  <c r="AF840" i="1"/>
  <c r="AE840" i="1"/>
  <c r="AD840" i="1"/>
  <c r="AC840" i="1"/>
  <c r="AG839" i="1"/>
  <c r="AF839" i="1"/>
  <c r="AE839" i="1"/>
  <c r="AD839" i="1"/>
  <c r="AC839" i="1"/>
  <c r="AG838" i="1"/>
  <c r="AF838" i="1"/>
  <c r="AE838" i="1"/>
  <c r="AD838" i="1"/>
  <c r="AC838" i="1"/>
  <c r="AG837" i="1"/>
  <c r="AF837" i="1"/>
  <c r="AE837" i="1"/>
  <c r="AD837" i="1"/>
  <c r="AC837" i="1"/>
  <c r="AG836" i="1"/>
  <c r="AF836" i="1"/>
  <c r="AE836" i="1"/>
  <c r="AD836" i="1"/>
  <c r="AC836" i="1"/>
  <c r="AG835" i="1"/>
  <c r="AF835" i="1"/>
  <c r="AE835" i="1"/>
  <c r="AD835" i="1"/>
  <c r="AC835" i="1"/>
  <c r="AG834" i="1"/>
  <c r="AF834" i="1"/>
  <c r="AE834" i="1"/>
  <c r="AD834" i="1"/>
  <c r="AC834" i="1"/>
  <c r="AG833" i="1"/>
  <c r="AF833" i="1"/>
  <c r="AE833" i="1"/>
  <c r="AD833" i="1"/>
  <c r="AC833" i="1"/>
  <c r="AG832" i="1"/>
  <c r="AF832" i="1"/>
  <c r="AE832" i="1"/>
  <c r="AD832" i="1"/>
  <c r="AC832" i="1"/>
  <c r="AG831" i="1"/>
  <c r="AF831" i="1"/>
  <c r="AE831" i="1"/>
  <c r="AD831" i="1"/>
  <c r="AC831" i="1"/>
  <c r="AG830" i="1"/>
  <c r="AF830" i="1"/>
  <c r="AE830" i="1"/>
  <c r="AD830" i="1"/>
  <c r="AC830" i="1"/>
  <c r="AG829" i="1"/>
  <c r="AF829" i="1"/>
  <c r="AE829" i="1"/>
  <c r="AD829" i="1"/>
  <c r="AC829" i="1"/>
  <c r="AG828" i="1"/>
  <c r="AF828" i="1"/>
  <c r="AE828" i="1"/>
  <c r="AD828" i="1"/>
  <c r="AC828" i="1"/>
  <c r="AG827" i="1"/>
  <c r="AF827" i="1"/>
  <c r="AE827" i="1"/>
  <c r="AD827" i="1"/>
  <c r="AC827" i="1"/>
  <c r="AG826" i="1"/>
  <c r="AF826" i="1"/>
  <c r="AE826" i="1"/>
  <c r="AD826" i="1"/>
  <c r="AC826" i="1"/>
  <c r="AG825" i="1"/>
  <c r="AF825" i="1"/>
  <c r="AE825" i="1"/>
  <c r="AD825" i="1"/>
  <c r="AC825" i="1"/>
  <c r="AG824" i="1"/>
  <c r="AF824" i="1"/>
  <c r="AE824" i="1"/>
  <c r="AD824" i="1"/>
  <c r="AC824" i="1"/>
  <c r="AG823" i="1"/>
  <c r="AF823" i="1"/>
  <c r="AE823" i="1"/>
  <c r="AD823" i="1"/>
  <c r="AC823" i="1"/>
  <c r="AG822" i="1"/>
  <c r="AF822" i="1"/>
  <c r="AE822" i="1"/>
  <c r="AD822" i="1"/>
  <c r="AC822" i="1"/>
  <c r="AG821" i="1"/>
  <c r="AF821" i="1"/>
  <c r="AE821" i="1"/>
  <c r="AD821" i="1"/>
  <c r="AC821" i="1"/>
  <c r="AG820" i="1"/>
  <c r="AF820" i="1"/>
  <c r="AE820" i="1"/>
  <c r="AD820" i="1"/>
  <c r="AC820" i="1"/>
  <c r="AG819" i="1"/>
  <c r="AF819" i="1"/>
  <c r="AE819" i="1"/>
  <c r="AD819" i="1"/>
  <c r="AC819" i="1"/>
  <c r="AG818" i="1"/>
  <c r="AF818" i="1"/>
  <c r="AE818" i="1"/>
  <c r="AD818" i="1"/>
  <c r="AC818" i="1"/>
  <c r="AG817" i="1"/>
  <c r="AF817" i="1"/>
  <c r="AE817" i="1"/>
  <c r="AD817" i="1"/>
  <c r="AC817" i="1"/>
  <c r="AG816" i="1"/>
  <c r="AF816" i="1"/>
  <c r="AE816" i="1"/>
  <c r="AD816" i="1"/>
  <c r="AC816" i="1"/>
  <c r="AG815" i="1"/>
  <c r="AF815" i="1"/>
  <c r="AE815" i="1"/>
  <c r="AD815" i="1"/>
  <c r="AC815" i="1"/>
  <c r="AG814" i="1"/>
  <c r="AF814" i="1"/>
  <c r="AE814" i="1"/>
  <c r="AD814" i="1"/>
  <c r="AC814" i="1"/>
  <c r="AG813" i="1"/>
  <c r="AF813" i="1"/>
  <c r="AE813" i="1"/>
  <c r="AD813" i="1"/>
  <c r="AC813" i="1"/>
  <c r="AG812" i="1"/>
  <c r="AF812" i="1"/>
  <c r="AE812" i="1"/>
  <c r="AD812" i="1"/>
  <c r="AC812" i="1"/>
  <c r="AG811" i="1"/>
  <c r="AF811" i="1"/>
  <c r="AE811" i="1"/>
  <c r="AD811" i="1"/>
  <c r="AC811" i="1"/>
  <c r="AG810" i="1"/>
  <c r="AF810" i="1"/>
  <c r="AE810" i="1"/>
  <c r="AD810" i="1"/>
  <c r="AC810" i="1"/>
  <c r="AG809" i="1"/>
  <c r="AF809" i="1"/>
  <c r="AE809" i="1"/>
  <c r="AD809" i="1"/>
  <c r="AC809" i="1"/>
  <c r="AG808" i="1"/>
  <c r="AF808" i="1"/>
  <c r="AE808" i="1"/>
  <c r="AD808" i="1"/>
  <c r="AC808" i="1"/>
  <c r="AG807" i="1"/>
  <c r="AF807" i="1"/>
  <c r="AE807" i="1"/>
  <c r="AD807" i="1"/>
  <c r="AC807" i="1"/>
  <c r="AG806" i="1"/>
  <c r="AF806" i="1"/>
  <c r="AE806" i="1"/>
  <c r="AD806" i="1"/>
  <c r="AC806" i="1"/>
  <c r="AG805" i="1"/>
  <c r="AF805" i="1"/>
  <c r="AE805" i="1"/>
  <c r="AD805" i="1"/>
  <c r="AC805" i="1"/>
  <c r="AG804" i="1"/>
  <c r="AF804" i="1"/>
  <c r="AE804" i="1"/>
  <c r="AD804" i="1"/>
  <c r="AC804" i="1"/>
  <c r="AG803" i="1"/>
  <c r="AF803" i="1"/>
  <c r="AE803" i="1"/>
  <c r="AD803" i="1"/>
  <c r="AC803" i="1"/>
  <c r="AG802" i="1"/>
  <c r="AF802" i="1"/>
  <c r="AE802" i="1"/>
  <c r="AD802" i="1"/>
  <c r="AC802" i="1"/>
  <c r="AG801" i="1"/>
  <c r="AF801" i="1"/>
  <c r="AE801" i="1"/>
  <c r="AD801" i="1"/>
  <c r="AC801" i="1"/>
  <c r="AG800" i="1"/>
  <c r="AF800" i="1"/>
  <c r="AE800" i="1"/>
  <c r="AD800" i="1"/>
  <c r="AC800" i="1"/>
  <c r="AG799" i="1"/>
  <c r="AF799" i="1"/>
  <c r="AE799" i="1"/>
  <c r="AD799" i="1"/>
  <c r="AC799" i="1"/>
  <c r="AG798" i="1"/>
  <c r="AF798" i="1"/>
  <c r="AE798" i="1"/>
  <c r="AD798" i="1"/>
  <c r="AC798" i="1"/>
  <c r="AG797" i="1"/>
  <c r="AF797" i="1"/>
  <c r="AE797" i="1"/>
  <c r="AD797" i="1"/>
  <c r="AC797" i="1"/>
  <c r="AG796" i="1"/>
  <c r="AF796" i="1"/>
  <c r="AE796" i="1"/>
  <c r="AD796" i="1"/>
  <c r="AC796" i="1"/>
  <c r="AG795" i="1"/>
  <c r="AF795" i="1"/>
  <c r="AE795" i="1"/>
  <c r="AD795" i="1"/>
  <c r="AC795" i="1"/>
  <c r="AG794" i="1"/>
  <c r="AF794" i="1"/>
  <c r="AE794" i="1"/>
  <c r="AD794" i="1"/>
  <c r="AC794" i="1"/>
  <c r="AG793" i="1"/>
  <c r="AF793" i="1"/>
  <c r="AE793" i="1"/>
  <c r="AD793" i="1"/>
  <c r="AC793" i="1"/>
  <c r="AG792" i="1"/>
  <c r="AF792" i="1"/>
  <c r="AE792" i="1"/>
  <c r="AD792" i="1"/>
  <c r="AC792" i="1"/>
  <c r="AG791" i="1"/>
  <c r="AF791" i="1"/>
  <c r="AE791" i="1"/>
  <c r="AD791" i="1"/>
  <c r="AC791" i="1"/>
  <c r="AG790" i="1"/>
  <c r="AF790" i="1"/>
  <c r="AE790" i="1"/>
  <c r="AD790" i="1"/>
  <c r="AC790" i="1"/>
  <c r="AG789" i="1"/>
  <c r="AF789" i="1"/>
  <c r="AE789" i="1"/>
  <c r="AD789" i="1"/>
  <c r="AC789" i="1"/>
  <c r="AG788" i="1"/>
  <c r="AF788" i="1"/>
  <c r="AE788" i="1"/>
  <c r="AD788" i="1"/>
  <c r="AC788" i="1"/>
  <c r="AG787" i="1"/>
  <c r="AF787" i="1"/>
  <c r="AE787" i="1"/>
  <c r="AD787" i="1"/>
  <c r="AC787" i="1"/>
  <c r="AG786" i="1"/>
  <c r="AF786" i="1"/>
  <c r="AE786" i="1"/>
  <c r="AD786" i="1"/>
  <c r="AC786" i="1"/>
  <c r="AG785" i="1"/>
  <c r="AF785" i="1"/>
  <c r="AE785" i="1"/>
  <c r="AD785" i="1"/>
  <c r="AC785" i="1"/>
  <c r="AG784" i="1"/>
  <c r="AF784" i="1"/>
  <c r="AE784" i="1"/>
  <c r="AD784" i="1"/>
  <c r="AC784" i="1"/>
  <c r="AG783" i="1"/>
  <c r="AF783" i="1"/>
  <c r="AE783" i="1"/>
  <c r="AD783" i="1"/>
  <c r="AC783" i="1"/>
  <c r="AG782" i="1"/>
  <c r="AF782" i="1"/>
  <c r="AE782" i="1"/>
  <c r="AD782" i="1"/>
  <c r="AC782" i="1"/>
  <c r="AG781" i="1"/>
  <c r="AF781" i="1"/>
  <c r="AE781" i="1"/>
  <c r="AD781" i="1"/>
  <c r="AC781" i="1"/>
  <c r="AG780" i="1"/>
  <c r="AF780" i="1"/>
  <c r="AE780" i="1"/>
  <c r="AD780" i="1"/>
  <c r="AC780" i="1"/>
  <c r="AG779" i="1"/>
  <c r="AF779" i="1"/>
  <c r="AE779" i="1"/>
  <c r="AD779" i="1"/>
  <c r="AC779" i="1"/>
  <c r="AG778" i="1"/>
  <c r="AF778" i="1"/>
  <c r="AE778" i="1"/>
  <c r="AD778" i="1"/>
  <c r="AC778" i="1"/>
  <c r="AG777" i="1"/>
  <c r="AF777" i="1"/>
  <c r="AE777" i="1"/>
  <c r="AD777" i="1"/>
  <c r="AC777" i="1"/>
  <c r="AG776" i="1"/>
  <c r="AF776" i="1"/>
  <c r="AE776" i="1"/>
  <c r="AD776" i="1"/>
  <c r="AC776" i="1"/>
  <c r="AG775" i="1"/>
  <c r="AF775" i="1"/>
  <c r="AE775" i="1"/>
  <c r="AD775" i="1"/>
  <c r="AC775" i="1"/>
  <c r="AG774" i="1"/>
  <c r="AF774" i="1"/>
  <c r="AE774" i="1"/>
  <c r="AD774" i="1"/>
  <c r="AC774" i="1"/>
  <c r="AG773" i="1"/>
  <c r="AF773" i="1"/>
  <c r="AE773" i="1"/>
  <c r="AD773" i="1"/>
  <c r="AC773" i="1"/>
  <c r="AG772" i="1"/>
  <c r="AF772" i="1"/>
  <c r="AE772" i="1"/>
  <c r="AD772" i="1"/>
  <c r="AC772" i="1"/>
  <c r="AG771" i="1"/>
  <c r="AF771" i="1"/>
  <c r="AE771" i="1"/>
  <c r="AD771" i="1"/>
  <c r="AC771" i="1"/>
  <c r="AG770" i="1"/>
  <c r="AF770" i="1"/>
  <c r="AE770" i="1"/>
  <c r="AD770" i="1"/>
  <c r="AC770" i="1"/>
  <c r="AG769" i="1"/>
  <c r="AF769" i="1"/>
  <c r="AE769" i="1"/>
  <c r="AD769" i="1"/>
  <c r="AC769" i="1"/>
  <c r="AG768" i="1"/>
  <c r="AF768" i="1"/>
  <c r="AE768" i="1"/>
  <c r="AD768" i="1"/>
  <c r="AC768" i="1"/>
  <c r="AG767" i="1"/>
  <c r="AF767" i="1"/>
  <c r="AE767" i="1"/>
  <c r="AD767" i="1"/>
  <c r="AC767" i="1"/>
  <c r="AG766" i="1"/>
  <c r="AF766" i="1"/>
  <c r="AE766" i="1"/>
  <c r="AD766" i="1"/>
  <c r="AC766" i="1"/>
  <c r="AG765" i="1"/>
  <c r="AF765" i="1"/>
  <c r="AE765" i="1"/>
  <c r="AD765" i="1"/>
  <c r="AC765" i="1"/>
  <c r="AG764" i="1"/>
  <c r="AF764" i="1"/>
  <c r="AE764" i="1"/>
  <c r="AD764" i="1"/>
  <c r="AC764" i="1"/>
  <c r="AG763" i="1"/>
  <c r="AF763" i="1"/>
  <c r="AE763" i="1"/>
  <c r="AD763" i="1"/>
  <c r="AC763" i="1"/>
  <c r="AG762" i="1"/>
  <c r="AF762" i="1"/>
  <c r="AE762" i="1"/>
  <c r="AD762" i="1"/>
  <c r="AC762" i="1"/>
  <c r="AG761" i="1"/>
  <c r="AF761" i="1"/>
  <c r="AE761" i="1"/>
  <c r="AD761" i="1"/>
  <c r="AC761" i="1"/>
  <c r="AG760" i="1"/>
  <c r="AF760" i="1"/>
  <c r="AE760" i="1"/>
  <c r="AD760" i="1"/>
  <c r="AC760" i="1"/>
  <c r="AG759" i="1"/>
  <c r="AF759" i="1"/>
  <c r="AE759" i="1"/>
  <c r="AD759" i="1"/>
  <c r="AC759" i="1"/>
  <c r="AG758" i="1"/>
  <c r="AF758" i="1"/>
  <c r="AE758" i="1"/>
  <c r="AD758" i="1"/>
  <c r="AC758" i="1"/>
  <c r="AG757" i="1"/>
  <c r="AF757" i="1"/>
  <c r="AE757" i="1"/>
  <c r="AD757" i="1"/>
  <c r="AC757" i="1"/>
  <c r="AG756" i="1"/>
  <c r="AF756" i="1"/>
  <c r="AE756" i="1"/>
  <c r="AD756" i="1"/>
  <c r="AC756" i="1"/>
  <c r="AG755" i="1"/>
  <c r="AF755" i="1"/>
  <c r="AE755" i="1"/>
  <c r="AD755" i="1"/>
  <c r="AC755" i="1"/>
  <c r="AG754" i="1"/>
  <c r="AF754" i="1"/>
  <c r="AE754" i="1"/>
  <c r="AD754" i="1"/>
  <c r="AC754" i="1"/>
  <c r="AG753" i="1"/>
  <c r="AF753" i="1"/>
  <c r="AE753" i="1"/>
  <c r="AD753" i="1"/>
  <c r="AC753" i="1"/>
  <c r="AG752" i="1"/>
  <c r="AF752" i="1"/>
  <c r="AE752" i="1"/>
  <c r="AD752" i="1"/>
  <c r="AC752" i="1"/>
  <c r="AG751" i="1"/>
  <c r="AF751" i="1"/>
  <c r="AE751" i="1"/>
  <c r="AD751" i="1"/>
  <c r="AC751" i="1"/>
  <c r="AG750" i="1"/>
  <c r="AF750" i="1"/>
  <c r="AE750" i="1"/>
  <c r="AD750" i="1"/>
  <c r="AC750" i="1"/>
  <c r="AG749" i="1"/>
  <c r="AF749" i="1"/>
  <c r="AE749" i="1"/>
  <c r="AD749" i="1"/>
  <c r="AC749" i="1"/>
  <c r="AG748" i="1"/>
  <c r="AF748" i="1"/>
  <c r="AE748" i="1"/>
  <c r="AD748" i="1"/>
  <c r="AC748" i="1"/>
  <c r="AG747" i="1"/>
  <c r="AF747" i="1"/>
  <c r="AE747" i="1"/>
  <c r="AD747" i="1"/>
  <c r="AC747" i="1"/>
  <c r="AG746" i="1"/>
  <c r="AF746" i="1"/>
  <c r="AE746" i="1"/>
  <c r="AD746" i="1"/>
  <c r="AC746" i="1"/>
  <c r="AG745" i="1"/>
  <c r="AF745" i="1"/>
  <c r="AE745" i="1"/>
  <c r="AD745" i="1"/>
  <c r="AC745" i="1"/>
  <c r="AG744" i="1"/>
  <c r="AF744" i="1"/>
  <c r="AE744" i="1"/>
  <c r="AD744" i="1"/>
  <c r="AC744" i="1"/>
  <c r="AG743" i="1"/>
  <c r="AF743" i="1"/>
  <c r="AE743" i="1"/>
  <c r="AD743" i="1"/>
  <c r="AC743" i="1"/>
  <c r="AG742" i="1"/>
  <c r="AF742" i="1"/>
  <c r="AE742" i="1"/>
  <c r="AD742" i="1"/>
  <c r="AC742" i="1"/>
  <c r="AG741" i="1"/>
  <c r="AF741" i="1"/>
  <c r="AE741" i="1"/>
  <c r="AD741" i="1"/>
  <c r="AC741" i="1"/>
  <c r="AG740" i="1"/>
  <c r="AF740" i="1"/>
  <c r="AE740" i="1"/>
  <c r="AD740" i="1"/>
  <c r="AC740" i="1"/>
  <c r="AG739" i="1"/>
  <c r="AF739" i="1"/>
  <c r="AE739" i="1"/>
  <c r="AD739" i="1"/>
  <c r="AC739" i="1"/>
  <c r="AG738" i="1"/>
  <c r="AF738" i="1"/>
  <c r="AE738" i="1"/>
  <c r="AD738" i="1"/>
  <c r="AC738" i="1"/>
  <c r="AG737" i="1"/>
  <c r="AF737" i="1"/>
  <c r="AE737" i="1"/>
  <c r="AD737" i="1"/>
  <c r="AC737" i="1"/>
  <c r="AG736" i="1"/>
  <c r="AF736" i="1"/>
  <c r="AE736" i="1"/>
  <c r="AD736" i="1"/>
  <c r="AC736" i="1"/>
  <c r="AG735" i="1"/>
  <c r="AF735" i="1"/>
  <c r="AE735" i="1"/>
  <c r="AD735" i="1"/>
  <c r="AC735" i="1"/>
  <c r="AG734" i="1"/>
  <c r="AF734" i="1"/>
  <c r="AE734" i="1"/>
  <c r="AD734" i="1"/>
  <c r="AC734" i="1"/>
  <c r="AG733" i="1"/>
  <c r="AF733" i="1"/>
  <c r="AE733" i="1"/>
  <c r="AD733" i="1"/>
  <c r="AC733" i="1"/>
  <c r="AG732" i="1"/>
  <c r="AF732" i="1"/>
  <c r="AE732" i="1"/>
  <c r="AD732" i="1"/>
  <c r="AC732" i="1"/>
  <c r="AG731" i="1"/>
  <c r="AF731" i="1"/>
  <c r="AE731" i="1"/>
  <c r="AD731" i="1"/>
  <c r="AC731" i="1"/>
  <c r="AG730" i="1"/>
  <c r="AF730" i="1"/>
  <c r="AE730" i="1"/>
  <c r="AD730" i="1"/>
  <c r="AC730" i="1"/>
  <c r="AG729" i="1"/>
  <c r="AF729" i="1"/>
  <c r="AE729" i="1"/>
  <c r="AD729" i="1"/>
  <c r="AC729" i="1"/>
  <c r="AG728" i="1"/>
  <c r="AF728" i="1"/>
  <c r="AE728" i="1"/>
  <c r="AD728" i="1"/>
  <c r="AC728" i="1"/>
  <c r="AG727" i="1"/>
  <c r="AF727" i="1"/>
  <c r="AE727" i="1"/>
  <c r="AD727" i="1"/>
  <c r="AC727" i="1"/>
  <c r="AG726" i="1"/>
  <c r="AF726" i="1"/>
  <c r="AE726" i="1"/>
  <c r="AD726" i="1"/>
  <c r="AC726" i="1"/>
  <c r="AG725" i="1"/>
  <c r="AF725" i="1"/>
  <c r="AE725" i="1"/>
  <c r="AD725" i="1"/>
  <c r="AC725" i="1"/>
  <c r="AG724" i="1"/>
  <c r="AF724" i="1"/>
  <c r="AE724" i="1"/>
  <c r="AD724" i="1"/>
  <c r="AC724" i="1"/>
  <c r="AG723" i="1"/>
  <c r="AF723" i="1"/>
  <c r="AE723" i="1"/>
  <c r="AD723" i="1"/>
  <c r="AC723" i="1"/>
  <c r="AG722" i="1"/>
  <c r="AF722" i="1"/>
  <c r="AE722" i="1"/>
  <c r="AD722" i="1"/>
  <c r="AC722" i="1"/>
  <c r="AG721" i="1"/>
  <c r="AF721" i="1"/>
  <c r="AE721" i="1"/>
  <c r="AD721" i="1"/>
  <c r="AC721" i="1"/>
  <c r="AG720" i="1"/>
  <c r="AF720" i="1"/>
  <c r="AE720" i="1"/>
  <c r="AD720" i="1"/>
  <c r="AC720" i="1"/>
  <c r="AG719" i="1"/>
  <c r="AF719" i="1"/>
  <c r="AE719" i="1"/>
  <c r="AD719" i="1"/>
  <c r="AC719" i="1"/>
  <c r="AG718" i="1"/>
  <c r="AF718" i="1"/>
  <c r="AE718" i="1"/>
  <c r="AD718" i="1"/>
  <c r="AC718" i="1"/>
  <c r="AG717" i="1"/>
  <c r="AF717" i="1"/>
  <c r="AE717" i="1"/>
  <c r="AD717" i="1"/>
  <c r="AC717" i="1"/>
  <c r="AG716" i="1"/>
  <c r="AF716" i="1"/>
  <c r="AE716" i="1"/>
  <c r="AD716" i="1"/>
  <c r="AC716" i="1"/>
  <c r="AG715" i="1"/>
  <c r="AF715" i="1"/>
  <c r="AE715" i="1"/>
  <c r="AD715" i="1"/>
  <c r="AC715" i="1"/>
  <c r="AG714" i="1"/>
  <c r="AF714" i="1"/>
  <c r="AE714" i="1"/>
  <c r="AD714" i="1"/>
  <c r="AC714" i="1"/>
  <c r="AG713" i="1"/>
  <c r="AF713" i="1"/>
  <c r="AE713" i="1"/>
  <c r="AD713" i="1"/>
  <c r="AC713" i="1"/>
  <c r="AG712" i="1"/>
  <c r="AF712" i="1"/>
  <c r="AE712" i="1"/>
  <c r="AD712" i="1"/>
  <c r="AC712" i="1"/>
  <c r="AG711" i="1"/>
  <c r="AF711" i="1"/>
  <c r="AE711" i="1"/>
  <c r="AD711" i="1"/>
  <c r="AC711" i="1"/>
  <c r="AG710" i="1"/>
  <c r="AF710" i="1"/>
  <c r="AE710" i="1"/>
  <c r="AD710" i="1"/>
  <c r="AC710" i="1"/>
  <c r="AG709" i="1"/>
  <c r="AF709" i="1"/>
  <c r="AE709" i="1"/>
  <c r="AD709" i="1"/>
  <c r="AC709" i="1"/>
  <c r="AG708" i="1"/>
  <c r="AF708" i="1"/>
  <c r="AE708" i="1"/>
  <c r="AD708" i="1"/>
  <c r="AC708" i="1"/>
  <c r="AG707" i="1"/>
  <c r="AF707" i="1"/>
  <c r="AE707" i="1"/>
  <c r="AD707" i="1"/>
  <c r="AC707" i="1"/>
  <c r="AG706" i="1"/>
  <c r="AF706" i="1"/>
  <c r="AE706" i="1"/>
  <c r="AD706" i="1"/>
  <c r="AC706" i="1"/>
  <c r="AG705" i="1"/>
  <c r="AF705" i="1"/>
  <c r="AE705" i="1"/>
  <c r="AD705" i="1"/>
  <c r="AC705" i="1"/>
  <c r="AG704" i="1"/>
  <c r="AF704" i="1"/>
  <c r="AE704" i="1"/>
  <c r="AD704" i="1"/>
  <c r="AC704" i="1"/>
  <c r="AG703" i="1"/>
  <c r="AF703" i="1"/>
  <c r="AE703" i="1"/>
  <c r="AD703" i="1"/>
  <c r="AC703" i="1"/>
  <c r="AG702" i="1"/>
  <c r="AF702" i="1"/>
  <c r="AE702" i="1"/>
  <c r="AD702" i="1"/>
  <c r="AC702" i="1"/>
  <c r="AG701" i="1"/>
  <c r="AF701" i="1"/>
  <c r="AE701" i="1"/>
  <c r="AD701" i="1"/>
  <c r="AC701" i="1"/>
  <c r="AG700" i="1"/>
  <c r="AF700" i="1"/>
  <c r="AE700" i="1"/>
  <c r="AD700" i="1"/>
  <c r="AC700" i="1"/>
  <c r="AG699" i="1"/>
  <c r="AF699" i="1"/>
  <c r="AE699" i="1"/>
  <c r="AD699" i="1"/>
  <c r="AC699" i="1"/>
  <c r="AG698" i="1"/>
  <c r="AF698" i="1"/>
  <c r="AE698" i="1"/>
  <c r="AD698" i="1"/>
  <c r="AC698" i="1"/>
  <c r="AG697" i="1"/>
  <c r="AF697" i="1"/>
  <c r="AE697" i="1"/>
  <c r="AD697" i="1"/>
  <c r="AC697" i="1"/>
  <c r="AG696" i="1"/>
  <c r="AF696" i="1"/>
  <c r="AE696" i="1"/>
  <c r="AD696" i="1"/>
  <c r="AC696" i="1"/>
  <c r="AG695" i="1"/>
  <c r="AF695" i="1"/>
  <c r="AE695" i="1"/>
  <c r="AD695" i="1"/>
  <c r="AC695" i="1"/>
  <c r="AG694" i="1"/>
  <c r="AF694" i="1"/>
  <c r="AE694" i="1"/>
  <c r="AD694" i="1"/>
  <c r="AC694" i="1"/>
  <c r="AG693" i="1"/>
  <c r="AF693" i="1"/>
  <c r="AE693" i="1"/>
  <c r="AD693" i="1"/>
  <c r="AC693" i="1"/>
  <c r="AG692" i="1"/>
  <c r="AF692" i="1"/>
  <c r="AE692" i="1"/>
  <c r="AD692" i="1"/>
  <c r="AC692" i="1"/>
  <c r="AG691" i="1"/>
  <c r="AF691" i="1"/>
  <c r="AE691" i="1"/>
  <c r="AD691" i="1"/>
  <c r="AC691" i="1"/>
  <c r="AG690" i="1"/>
  <c r="AF690" i="1"/>
  <c r="AE690" i="1"/>
  <c r="AD690" i="1"/>
  <c r="AC690" i="1"/>
  <c r="AG689" i="1"/>
  <c r="AF689" i="1"/>
  <c r="AE689" i="1"/>
  <c r="AD689" i="1"/>
  <c r="AC689" i="1"/>
  <c r="AG688" i="1"/>
  <c r="AF688" i="1"/>
  <c r="AE688" i="1"/>
  <c r="AD688" i="1"/>
  <c r="AC688" i="1"/>
  <c r="AG687" i="1"/>
  <c r="AF687" i="1"/>
  <c r="AE687" i="1"/>
  <c r="AD687" i="1"/>
  <c r="AC687" i="1"/>
  <c r="AG686" i="1"/>
  <c r="AF686" i="1"/>
  <c r="AE686" i="1"/>
  <c r="AD686" i="1"/>
  <c r="AC686" i="1"/>
  <c r="AG685" i="1"/>
  <c r="AF685" i="1"/>
  <c r="AE685" i="1"/>
  <c r="AD685" i="1"/>
  <c r="AC685" i="1"/>
  <c r="AG684" i="1"/>
  <c r="AF684" i="1"/>
  <c r="AE684" i="1"/>
  <c r="AD684" i="1"/>
  <c r="AC684" i="1"/>
  <c r="AG683" i="1"/>
  <c r="AF683" i="1"/>
  <c r="AE683" i="1"/>
  <c r="AD683" i="1"/>
  <c r="AC683" i="1"/>
  <c r="AG682" i="1"/>
  <c r="AF682" i="1"/>
  <c r="AE682" i="1"/>
  <c r="AD682" i="1"/>
  <c r="AC682" i="1"/>
  <c r="AG681" i="1"/>
  <c r="AF681" i="1"/>
  <c r="AE681" i="1"/>
  <c r="AD681" i="1"/>
  <c r="AC681" i="1"/>
  <c r="AG680" i="1"/>
  <c r="AF680" i="1"/>
  <c r="AE680" i="1"/>
  <c r="AD680" i="1"/>
  <c r="AC680" i="1"/>
  <c r="AG679" i="1"/>
  <c r="AF679" i="1"/>
  <c r="AE679" i="1"/>
  <c r="AD679" i="1"/>
  <c r="AC679" i="1"/>
  <c r="AG678" i="1"/>
  <c r="AF678" i="1"/>
  <c r="AE678" i="1"/>
  <c r="AD678" i="1"/>
  <c r="AC678" i="1"/>
  <c r="AG677" i="1"/>
  <c r="AF677" i="1"/>
  <c r="AE677" i="1"/>
  <c r="AD677" i="1"/>
  <c r="AC677" i="1"/>
  <c r="AG676" i="1"/>
  <c r="AF676" i="1"/>
  <c r="AE676" i="1"/>
  <c r="AD676" i="1"/>
  <c r="AC676" i="1"/>
  <c r="AG675" i="1"/>
  <c r="AF675" i="1"/>
  <c r="AE675" i="1"/>
  <c r="AD675" i="1"/>
  <c r="AC675" i="1"/>
  <c r="AG674" i="1"/>
  <c r="AF674" i="1"/>
  <c r="AE674" i="1"/>
  <c r="AD674" i="1"/>
  <c r="AC674" i="1"/>
  <c r="AG673" i="1"/>
  <c r="AF673" i="1"/>
  <c r="AE673" i="1"/>
  <c r="AD673" i="1"/>
  <c r="AC673" i="1"/>
  <c r="AG672" i="1"/>
  <c r="AF672" i="1"/>
  <c r="AE672" i="1"/>
  <c r="AD672" i="1"/>
  <c r="AC672" i="1"/>
  <c r="AG671" i="1"/>
  <c r="AF671" i="1"/>
  <c r="AE671" i="1"/>
  <c r="AD671" i="1"/>
  <c r="AC671" i="1"/>
  <c r="AG670" i="1"/>
  <c r="AF670" i="1"/>
  <c r="AE670" i="1"/>
  <c r="AD670" i="1"/>
  <c r="AC670" i="1"/>
  <c r="AG669" i="1"/>
  <c r="AF669" i="1"/>
  <c r="AE669" i="1"/>
  <c r="AD669" i="1"/>
  <c r="AC669" i="1"/>
  <c r="AG668" i="1"/>
  <c r="AF668" i="1"/>
  <c r="AE668" i="1"/>
  <c r="AD668" i="1"/>
  <c r="AC668" i="1"/>
  <c r="AG667" i="1"/>
  <c r="AF667" i="1"/>
  <c r="AE667" i="1"/>
  <c r="AD667" i="1"/>
  <c r="AC667" i="1"/>
  <c r="AG666" i="1"/>
  <c r="AF666" i="1"/>
  <c r="AE666" i="1"/>
  <c r="AD666" i="1"/>
  <c r="AC666" i="1"/>
  <c r="AG665" i="1"/>
  <c r="AF665" i="1"/>
  <c r="AE665" i="1"/>
  <c r="AD665" i="1"/>
  <c r="AC665" i="1"/>
  <c r="AG664" i="1"/>
  <c r="AF664" i="1"/>
  <c r="AE664" i="1"/>
  <c r="AD664" i="1"/>
  <c r="AC664" i="1"/>
  <c r="AG663" i="1"/>
  <c r="AF663" i="1"/>
  <c r="AE663" i="1"/>
  <c r="AD663" i="1"/>
  <c r="AC663" i="1"/>
  <c r="AG662" i="1"/>
  <c r="AF662" i="1"/>
  <c r="AE662" i="1"/>
  <c r="AD662" i="1"/>
  <c r="AC662" i="1"/>
  <c r="AG661" i="1"/>
  <c r="AF661" i="1"/>
  <c r="AE661" i="1"/>
  <c r="AD661" i="1"/>
  <c r="AC661" i="1"/>
  <c r="AG660" i="1"/>
  <c r="AF660" i="1"/>
  <c r="AE660" i="1"/>
  <c r="AD660" i="1"/>
  <c r="AC660" i="1"/>
  <c r="AG659" i="1"/>
  <c r="AF659" i="1"/>
  <c r="AE659" i="1"/>
  <c r="AD659" i="1"/>
  <c r="AC659" i="1"/>
  <c r="AG658" i="1"/>
  <c r="AF658" i="1"/>
  <c r="AE658" i="1"/>
  <c r="AD658" i="1"/>
  <c r="AC658" i="1"/>
  <c r="AG657" i="1"/>
  <c r="AF657" i="1"/>
  <c r="AE657" i="1"/>
  <c r="AD657" i="1"/>
  <c r="AC657" i="1"/>
  <c r="AG656" i="1"/>
  <c r="AF656" i="1"/>
  <c r="AE656" i="1"/>
  <c r="AD656" i="1"/>
  <c r="AC656" i="1"/>
  <c r="AG655" i="1"/>
  <c r="AF655" i="1"/>
  <c r="AE655" i="1"/>
  <c r="AD655" i="1"/>
  <c r="AC655" i="1"/>
  <c r="AG654" i="1"/>
  <c r="AF654" i="1"/>
  <c r="AE654" i="1"/>
  <c r="AD654" i="1"/>
  <c r="AC654" i="1"/>
  <c r="AG653" i="1"/>
  <c r="AF653" i="1"/>
  <c r="AE653" i="1"/>
  <c r="AD653" i="1"/>
  <c r="AC653" i="1"/>
  <c r="AG652" i="1"/>
  <c r="AF652" i="1"/>
  <c r="AE652" i="1"/>
  <c r="AD652" i="1"/>
  <c r="AC652" i="1"/>
  <c r="AG651" i="1"/>
  <c r="AF651" i="1"/>
  <c r="AE651" i="1"/>
  <c r="AD651" i="1"/>
  <c r="AC651" i="1"/>
  <c r="AG650" i="1"/>
  <c r="AF650" i="1"/>
  <c r="AE650" i="1"/>
  <c r="AD650" i="1"/>
  <c r="AC650" i="1"/>
  <c r="AG649" i="1"/>
  <c r="AF649" i="1"/>
  <c r="AE649" i="1"/>
  <c r="AD649" i="1"/>
  <c r="AC649" i="1"/>
  <c r="AG648" i="1"/>
  <c r="AF648" i="1"/>
  <c r="AE648" i="1"/>
  <c r="AD648" i="1"/>
  <c r="AC648" i="1"/>
  <c r="AG647" i="1"/>
  <c r="AF647" i="1"/>
  <c r="AE647" i="1"/>
  <c r="AD647" i="1"/>
  <c r="AC647" i="1"/>
  <c r="AG646" i="1"/>
  <c r="AF646" i="1"/>
  <c r="AE646" i="1"/>
  <c r="AD646" i="1"/>
  <c r="AC646" i="1"/>
  <c r="AG645" i="1"/>
  <c r="AF645" i="1"/>
  <c r="AE645" i="1"/>
  <c r="AD645" i="1"/>
  <c r="AC645" i="1"/>
  <c r="AG644" i="1"/>
  <c r="AF644" i="1"/>
  <c r="AE644" i="1"/>
  <c r="AD644" i="1"/>
  <c r="AC644" i="1"/>
  <c r="AG643" i="1"/>
  <c r="AF643" i="1"/>
  <c r="AE643" i="1"/>
  <c r="AD643" i="1"/>
  <c r="AC643" i="1"/>
  <c r="AG642" i="1"/>
  <c r="AF642" i="1"/>
  <c r="AE642" i="1"/>
  <c r="AD642" i="1"/>
  <c r="AC642" i="1"/>
  <c r="AG641" i="1"/>
  <c r="AF641" i="1"/>
  <c r="AE641" i="1"/>
  <c r="AD641" i="1"/>
  <c r="AC641" i="1"/>
  <c r="AG640" i="1"/>
  <c r="AF640" i="1"/>
  <c r="AE640" i="1"/>
  <c r="AD640" i="1"/>
  <c r="AC640" i="1"/>
  <c r="AG639" i="1"/>
  <c r="AF639" i="1"/>
  <c r="AE639" i="1"/>
  <c r="AD639" i="1"/>
  <c r="AC639" i="1"/>
  <c r="AG638" i="1"/>
  <c r="AF638" i="1"/>
  <c r="AE638" i="1"/>
  <c r="AD638" i="1"/>
  <c r="AC638" i="1"/>
  <c r="AG637" i="1"/>
  <c r="AF637" i="1"/>
  <c r="AE637" i="1"/>
  <c r="AD637" i="1"/>
  <c r="AC637" i="1"/>
  <c r="AG636" i="1"/>
  <c r="AF636" i="1"/>
  <c r="AE636" i="1"/>
  <c r="AD636" i="1"/>
  <c r="AC636" i="1"/>
  <c r="AG635" i="1"/>
  <c r="AF635" i="1"/>
  <c r="AE635" i="1"/>
  <c r="AD635" i="1"/>
  <c r="AC635" i="1"/>
  <c r="AG634" i="1"/>
  <c r="AF634" i="1"/>
  <c r="AE634" i="1"/>
  <c r="AD634" i="1"/>
  <c r="AC634" i="1"/>
  <c r="AG633" i="1"/>
  <c r="AF633" i="1"/>
  <c r="AE633" i="1"/>
  <c r="AD633" i="1"/>
  <c r="AC633" i="1"/>
  <c r="AG632" i="1"/>
  <c r="AF632" i="1"/>
  <c r="AE632" i="1"/>
  <c r="AD632" i="1"/>
  <c r="AC632" i="1"/>
  <c r="AG631" i="1"/>
  <c r="AF631" i="1"/>
  <c r="AE631" i="1"/>
  <c r="AD631" i="1"/>
  <c r="AC631" i="1"/>
  <c r="AG630" i="1"/>
  <c r="AF630" i="1"/>
  <c r="AE630" i="1"/>
  <c r="AD630" i="1"/>
  <c r="AC630" i="1"/>
  <c r="AG629" i="1"/>
  <c r="AF629" i="1"/>
  <c r="AE629" i="1"/>
  <c r="AD629" i="1"/>
  <c r="AC629" i="1"/>
  <c r="AG628" i="1"/>
  <c r="AF628" i="1"/>
  <c r="AE628" i="1"/>
  <c r="AD628" i="1"/>
  <c r="AC628" i="1"/>
  <c r="AG627" i="1"/>
  <c r="AF627" i="1"/>
  <c r="AE627" i="1"/>
  <c r="AD627" i="1"/>
  <c r="AC627" i="1"/>
  <c r="AG626" i="1"/>
  <c r="AF626" i="1"/>
  <c r="AE626" i="1"/>
  <c r="AD626" i="1"/>
  <c r="AC626" i="1"/>
  <c r="AG625" i="1"/>
  <c r="AF625" i="1"/>
  <c r="AE625" i="1"/>
  <c r="AD625" i="1"/>
  <c r="AC625" i="1"/>
  <c r="AG624" i="1"/>
  <c r="AF624" i="1"/>
  <c r="AE624" i="1"/>
  <c r="AD624" i="1"/>
  <c r="AC624" i="1"/>
  <c r="AG623" i="1"/>
  <c r="AF623" i="1"/>
  <c r="AE623" i="1"/>
  <c r="AD623" i="1"/>
  <c r="AC623" i="1"/>
  <c r="AG622" i="1"/>
  <c r="AF622" i="1"/>
  <c r="AE622" i="1"/>
  <c r="AD622" i="1"/>
  <c r="AC622" i="1"/>
  <c r="AG621" i="1"/>
  <c r="AF621" i="1"/>
  <c r="AE621" i="1"/>
  <c r="AD621" i="1"/>
  <c r="AC621" i="1"/>
  <c r="AG620" i="1"/>
  <c r="AF620" i="1"/>
  <c r="AE620" i="1"/>
  <c r="AD620" i="1"/>
  <c r="AC620" i="1"/>
  <c r="AG619" i="1"/>
  <c r="AF619" i="1"/>
  <c r="AE619" i="1"/>
  <c r="AD619" i="1"/>
  <c r="AC619" i="1"/>
  <c r="AG618" i="1"/>
  <c r="AF618" i="1"/>
  <c r="AE618" i="1"/>
  <c r="AD618" i="1"/>
  <c r="AC618" i="1"/>
  <c r="AG617" i="1"/>
  <c r="AF617" i="1"/>
  <c r="AE617" i="1"/>
  <c r="AD617" i="1"/>
  <c r="AC617" i="1"/>
  <c r="AG616" i="1"/>
  <c r="AF616" i="1"/>
  <c r="AE616" i="1"/>
  <c r="AD616" i="1"/>
  <c r="AC616" i="1"/>
  <c r="AG615" i="1"/>
  <c r="AF615" i="1"/>
  <c r="AE615" i="1"/>
  <c r="AD615" i="1"/>
  <c r="AC615" i="1"/>
  <c r="AG614" i="1"/>
  <c r="AF614" i="1"/>
  <c r="AE614" i="1"/>
  <c r="AD614" i="1"/>
  <c r="AC614" i="1"/>
  <c r="AG613" i="1"/>
  <c r="AF613" i="1"/>
  <c r="AE613" i="1"/>
  <c r="AD613" i="1"/>
  <c r="AC613" i="1"/>
  <c r="AG612" i="1"/>
  <c r="AF612" i="1"/>
  <c r="AE612" i="1"/>
  <c r="AD612" i="1"/>
  <c r="AC612" i="1"/>
  <c r="AG611" i="1"/>
  <c r="AF611" i="1"/>
  <c r="AE611" i="1"/>
  <c r="AD611" i="1"/>
  <c r="AC611" i="1"/>
  <c r="AG610" i="1"/>
  <c r="AF610" i="1"/>
  <c r="AE610" i="1"/>
  <c r="AD610" i="1"/>
  <c r="AC610" i="1"/>
  <c r="AG609" i="1"/>
  <c r="AF609" i="1"/>
  <c r="AE609" i="1"/>
  <c r="AD609" i="1"/>
  <c r="AC609" i="1"/>
  <c r="AG608" i="1"/>
  <c r="AF608" i="1"/>
  <c r="AE608" i="1"/>
  <c r="AD608" i="1"/>
  <c r="AC608" i="1"/>
  <c r="AG607" i="1"/>
  <c r="AF607" i="1"/>
  <c r="AE607" i="1"/>
  <c r="AD607" i="1"/>
  <c r="AC607" i="1"/>
  <c r="AG606" i="1"/>
  <c r="AF606" i="1"/>
  <c r="AE606" i="1"/>
  <c r="AD606" i="1"/>
  <c r="AC606" i="1"/>
  <c r="AG605" i="1"/>
  <c r="AF605" i="1"/>
  <c r="AE605" i="1"/>
  <c r="AD605" i="1"/>
  <c r="AC605" i="1"/>
  <c r="AG604" i="1"/>
  <c r="AF604" i="1"/>
  <c r="AE604" i="1"/>
  <c r="AD604" i="1"/>
  <c r="AC604" i="1"/>
  <c r="AG603" i="1"/>
  <c r="AF603" i="1"/>
  <c r="AE603" i="1"/>
  <c r="AD603" i="1"/>
  <c r="AC603" i="1"/>
  <c r="AG602" i="1"/>
  <c r="AF602" i="1"/>
  <c r="AE602" i="1"/>
  <c r="AD602" i="1"/>
  <c r="AC602" i="1"/>
  <c r="AG601" i="1"/>
  <c r="AF601" i="1"/>
  <c r="AE601" i="1"/>
  <c r="AD601" i="1"/>
  <c r="AC601" i="1"/>
  <c r="AG600" i="1"/>
  <c r="AF600" i="1"/>
  <c r="AE600" i="1"/>
  <c r="AD600" i="1"/>
  <c r="AC600" i="1"/>
  <c r="AG599" i="1"/>
  <c r="AF599" i="1"/>
  <c r="AE599" i="1"/>
  <c r="AD599" i="1"/>
  <c r="AC599" i="1"/>
  <c r="AG598" i="1"/>
  <c r="AF598" i="1"/>
  <c r="AE598" i="1"/>
  <c r="AD598" i="1"/>
  <c r="AC598" i="1"/>
  <c r="AG597" i="1"/>
  <c r="AF597" i="1"/>
  <c r="AE597" i="1"/>
  <c r="AD597" i="1"/>
  <c r="AC597" i="1"/>
  <c r="AG596" i="1"/>
  <c r="AF596" i="1"/>
  <c r="AE596" i="1"/>
  <c r="AD596" i="1"/>
  <c r="AC596" i="1"/>
  <c r="AG595" i="1"/>
  <c r="AF595" i="1"/>
  <c r="AE595" i="1"/>
  <c r="AD595" i="1"/>
  <c r="AC595" i="1"/>
  <c r="AG594" i="1"/>
  <c r="AF594" i="1"/>
  <c r="AE594" i="1"/>
  <c r="AD594" i="1"/>
  <c r="AC594" i="1"/>
  <c r="AG593" i="1"/>
  <c r="AF593" i="1"/>
  <c r="AE593" i="1"/>
  <c r="AD593" i="1"/>
  <c r="AC593" i="1"/>
  <c r="AG592" i="1"/>
  <c r="AF592" i="1"/>
  <c r="AE592" i="1"/>
  <c r="AD592" i="1"/>
  <c r="AC592" i="1"/>
  <c r="AG591" i="1"/>
  <c r="AF591" i="1"/>
  <c r="AE591" i="1"/>
  <c r="AD591" i="1"/>
  <c r="AC591" i="1"/>
  <c r="AG590" i="1"/>
  <c r="AF590" i="1"/>
  <c r="AE590" i="1"/>
  <c r="AD590" i="1"/>
  <c r="AC590" i="1"/>
  <c r="AG589" i="1"/>
  <c r="AF589" i="1"/>
  <c r="AE589" i="1"/>
  <c r="AD589" i="1"/>
  <c r="AC589" i="1"/>
  <c r="AG588" i="1"/>
  <c r="AF588" i="1"/>
  <c r="AE588" i="1"/>
  <c r="AD588" i="1"/>
  <c r="AC588" i="1"/>
  <c r="AG587" i="1"/>
  <c r="AF587" i="1"/>
  <c r="AE587" i="1"/>
  <c r="AD587" i="1"/>
  <c r="AC587" i="1"/>
  <c r="AG586" i="1"/>
  <c r="AF586" i="1"/>
  <c r="AE586" i="1"/>
  <c r="AD586" i="1"/>
  <c r="AC586" i="1"/>
  <c r="AG585" i="1"/>
  <c r="AF585" i="1"/>
  <c r="AE585" i="1"/>
  <c r="AD585" i="1"/>
  <c r="AC585" i="1"/>
  <c r="AG584" i="1"/>
  <c r="AF584" i="1"/>
  <c r="AE584" i="1"/>
  <c r="AD584" i="1"/>
  <c r="AC584" i="1"/>
  <c r="AG583" i="1"/>
  <c r="AF583" i="1"/>
  <c r="AE583" i="1"/>
  <c r="AD583" i="1"/>
  <c r="AC583" i="1"/>
  <c r="AG582" i="1"/>
  <c r="AF582" i="1"/>
  <c r="AE582" i="1"/>
  <c r="AD582" i="1"/>
  <c r="AC582" i="1"/>
  <c r="AG581" i="1"/>
  <c r="AF581" i="1"/>
  <c r="AE581" i="1"/>
  <c r="AD581" i="1"/>
  <c r="AC581" i="1"/>
  <c r="AG580" i="1"/>
  <c r="AF580" i="1"/>
  <c r="AE580" i="1"/>
  <c r="AD580" i="1"/>
  <c r="AC580" i="1"/>
  <c r="AG579" i="1"/>
  <c r="AF579" i="1"/>
  <c r="AE579" i="1"/>
  <c r="AD579" i="1"/>
  <c r="AC579" i="1"/>
  <c r="AG578" i="1"/>
  <c r="AF578" i="1"/>
  <c r="AE578" i="1"/>
  <c r="AD578" i="1"/>
  <c r="AC578" i="1"/>
  <c r="AG577" i="1"/>
  <c r="AF577" i="1"/>
  <c r="AE577" i="1"/>
  <c r="AD577" i="1"/>
  <c r="AC577" i="1"/>
  <c r="AG576" i="1"/>
  <c r="AF576" i="1"/>
  <c r="AE576" i="1"/>
  <c r="AD576" i="1"/>
  <c r="AC576" i="1"/>
  <c r="AG575" i="1"/>
  <c r="AF575" i="1"/>
  <c r="AE575" i="1"/>
  <c r="AD575" i="1"/>
  <c r="AC575" i="1"/>
  <c r="AG574" i="1"/>
  <c r="AF574" i="1"/>
  <c r="AE574" i="1"/>
  <c r="AD574" i="1"/>
  <c r="AC574" i="1"/>
  <c r="AG573" i="1"/>
  <c r="AF573" i="1"/>
  <c r="AE573" i="1"/>
  <c r="AD573" i="1"/>
  <c r="AC573" i="1"/>
  <c r="AG572" i="1"/>
  <c r="AF572" i="1"/>
  <c r="AE572" i="1"/>
  <c r="AD572" i="1"/>
  <c r="AC572" i="1"/>
  <c r="AG571" i="1"/>
  <c r="AF571" i="1"/>
  <c r="AE571" i="1"/>
  <c r="AD571" i="1"/>
  <c r="AC571" i="1"/>
  <c r="AG570" i="1"/>
  <c r="AF570" i="1"/>
  <c r="AE570" i="1"/>
  <c r="AD570" i="1"/>
  <c r="AC570" i="1"/>
  <c r="AG569" i="1"/>
  <c r="AF569" i="1"/>
  <c r="AE569" i="1"/>
  <c r="AD569" i="1"/>
  <c r="AC569" i="1"/>
  <c r="AG568" i="1"/>
  <c r="AF568" i="1"/>
  <c r="AE568" i="1"/>
  <c r="AD568" i="1"/>
  <c r="AC568" i="1"/>
  <c r="AG567" i="1"/>
  <c r="AF567" i="1"/>
  <c r="AE567" i="1"/>
  <c r="AD567" i="1"/>
  <c r="AC567" i="1"/>
  <c r="AG566" i="1"/>
  <c r="AF566" i="1"/>
  <c r="AE566" i="1"/>
  <c r="AD566" i="1"/>
  <c r="AC566" i="1"/>
  <c r="AG565" i="1"/>
  <c r="AF565" i="1"/>
  <c r="AE565" i="1"/>
  <c r="AD565" i="1"/>
  <c r="AC565" i="1"/>
  <c r="AG564" i="1"/>
  <c r="AF564" i="1"/>
  <c r="AE564" i="1"/>
  <c r="AD564" i="1"/>
  <c r="AC564" i="1"/>
  <c r="AG563" i="1"/>
  <c r="AF563" i="1"/>
  <c r="AE563" i="1"/>
  <c r="AD563" i="1"/>
  <c r="AC563" i="1"/>
  <c r="AG562" i="1"/>
  <c r="AF562" i="1"/>
  <c r="AE562" i="1"/>
  <c r="AD562" i="1"/>
  <c r="AC562" i="1"/>
  <c r="AG561" i="1"/>
  <c r="AF561" i="1"/>
  <c r="AE561" i="1"/>
  <c r="AD561" i="1"/>
  <c r="AC561" i="1"/>
  <c r="AG560" i="1"/>
  <c r="AF560" i="1"/>
  <c r="AE560" i="1"/>
  <c r="AD560" i="1"/>
  <c r="AC560" i="1"/>
  <c r="AG559" i="1"/>
  <c r="AF559" i="1"/>
  <c r="AE559" i="1"/>
  <c r="AD559" i="1"/>
  <c r="AC559" i="1"/>
  <c r="AG558" i="1"/>
  <c r="AF558" i="1"/>
  <c r="AE558" i="1"/>
  <c r="AD558" i="1"/>
  <c r="AC558" i="1"/>
  <c r="AG557" i="1"/>
  <c r="AF557" i="1"/>
  <c r="AE557" i="1"/>
  <c r="AD557" i="1"/>
  <c r="AC557" i="1"/>
  <c r="AG556" i="1"/>
  <c r="AF556" i="1"/>
  <c r="AE556" i="1"/>
  <c r="AD556" i="1"/>
  <c r="AC556" i="1"/>
  <c r="AG555" i="1"/>
  <c r="AF555" i="1"/>
  <c r="AE555" i="1"/>
  <c r="AD555" i="1"/>
  <c r="AC555" i="1"/>
  <c r="AG554" i="1"/>
  <c r="AF554" i="1"/>
  <c r="AE554" i="1"/>
  <c r="AD554" i="1"/>
  <c r="AC554" i="1"/>
  <c r="AG553" i="1"/>
  <c r="AF553" i="1"/>
  <c r="AE553" i="1"/>
  <c r="AD553" i="1"/>
  <c r="AC553" i="1"/>
  <c r="AG552" i="1"/>
  <c r="AF552" i="1"/>
  <c r="AE552" i="1"/>
  <c r="AD552" i="1"/>
  <c r="AC552" i="1"/>
  <c r="AG551" i="1"/>
  <c r="AF551" i="1"/>
  <c r="AE551" i="1"/>
  <c r="AD551" i="1"/>
  <c r="AC551" i="1"/>
  <c r="AG550" i="1"/>
  <c r="AF550" i="1"/>
  <c r="AE550" i="1"/>
  <c r="AD550" i="1"/>
  <c r="AC550" i="1"/>
  <c r="AG549" i="1"/>
  <c r="AF549" i="1"/>
  <c r="AE549" i="1"/>
  <c r="AD549" i="1"/>
  <c r="AC549" i="1"/>
  <c r="AG548" i="1"/>
  <c r="AF548" i="1"/>
  <c r="AE548" i="1"/>
  <c r="AD548" i="1"/>
  <c r="AC548" i="1"/>
  <c r="AG547" i="1"/>
  <c r="AF547" i="1"/>
  <c r="AE547" i="1"/>
  <c r="AD547" i="1"/>
  <c r="AC547" i="1"/>
  <c r="AG546" i="1"/>
  <c r="AF546" i="1"/>
  <c r="AE546" i="1"/>
  <c r="AD546" i="1"/>
  <c r="AC546" i="1"/>
  <c r="AG545" i="1"/>
  <c r="AF545" i="1"/>
  <c r="AE545" i="1"/>
  <c r="AD545" i="1"/>
  <c r="AC545" i="1"/>
  <c r="AG544" i="1"/>
  <c r="AF544" i="1"/>
  <c r="AE544" i="1"/>
  <c r="AD544" i="1"/>
  <c r="AC544" i="1"/>
  <c r="AG543" i="1"/>
  <c r="AF543" i="1"/>
  <c r="AE543" i="1"/>
  <c r="AD543" i="1"/>
  <c r="AC543" i="1"/>
  <c r="AG542" i="1"/>
  <c r="AF542" i="1"/>
  <c r="AE542" i="1"/>
  <c r="AD542" i="1"/>
  <c r="AC542" i="1"/>
  <c r="AG541" i="1"/>
  <c r="AF541" i="1"/>
  <c r="AE541" i="1"/>
  <c r="AD541" i="1"/>
  <c r="AC541" i="1"/>
  <c r="AG540" i="1"/>
  <c r="AF540" i="1"/>
  <c r="AE540" i="1"/>
  <c r="AD540" i="1"/>
  <c r="AC540" i="1"/>
  <c r="AG539" i="1"/>
  <c r="AF539" i="1"/>
  <c r="AE539" i="1"/>
  <c r="AD539" i="1"/>
  <c r="AC539" i="1"/>
  <c r="AG538" i="1"/>
  <c r="AF538" i="1"/>
  <c r="AE538" i="1"/>
  <c r="AD538" i="1"/>
  <c r="AC538" i="1"/>
  <c r="AG537" i="1"/>
  <c r="AF537" i="1"/>
  <c r="AE537" i="1"/>
  <c r="AD537" i="1"/>
  <c r="AC537" i="1"/>
  <c r="AG536" i="1"/>
  <c r="AF536" i="1"/>
  <c r="AE536" i="1"/>
  <c r="AD536" i="1"/>
  <c r="AC536" i="1"/>
  <c r="AG535" i="1"/>
  <c r="AF535" i="1"/>
  <c r="AE535" i="1"/>
  <c r="AD535" i="1"/>
  <c r="AC535" i="1"/>
  <c r="AG534" i="1"/>
  <c r="AF534" i="1"/>
  <c r="AE534" i="1"/>
  <c r="AD534" i="1"/>
  <c r="AC534" i="1"/>
  <c r="AG533" i="1"/>
  <c r="AF533" i="1"/>
  <c r="AE533" i="1"/>
  <c r="AD533" i="1"/>
  <c r="AC533" i="1"/>
  <c r="AG532" i="1"/>
  <c r="AF532" i="1"/>
  <c r="AE532" i="1"/>
  <c r="AD532" i="1"/>
  <c r="AC532" i="1"/>
  <c r="AG531" i="1"/>
  <c r="AF531" i="1"/>
  <c r="AE531" i="1"/>
  <c r="AD531" i="1"/>
  <c r="AC531" i="1"/>
  <c r="AG530" i="1"/>
  <c r="AF530" i="1"/>
  <c r="AE530" i="1"/>
  <c r="AD530" i="1"/>
  <c r="AC530" i="1"/>
  <c r="AG529" i="1"/>
  <c r="AF529" i="1"/>
  <c r="AE529" i="1"/>
  <c r="AD529" i="1"/>
  <c r="AC529" i="1"/>
  <c r="AG528" i="1"/>
  <c r="AF528" i="1"/>
  <c r="AE528" i="1"/>
  <c r="AD528" i="1"/>
  <c r="AC528" i="1"/>
  <c r="AG527" i="1"/>
  <c r="AF527" i="1"/>
  <c r="AE527" i="1"/>
  <c r="AD527" i="1"/>
  <c r="AC527" i="1"/>
  <c r="AG526" i="1"/>
  <c r="AF526" i="1"/>
  <c r="AE526" i="1"/>
  <c r="AD526" i="1"/>
  <c r="AC526" i="1"/>
  <c r="AG525" i="1"/>
  <c r="AF525" i="1"/>
  <c r="AE525" i="1"/>
  <c r="AD525" i="1"/>
  <c r="AC525" i="1"/>
  <c r="AG524" i="1"/>
  <c r="AF524" i="1"/>
  <c r="AE524" i="1"/>
  <c r="AD524" i="1"/>
  <c r="AC524" i="1"/>
  <c r="AG523" i="1"/>
  <c r="AF523" i="1"/>
  <c r="AE523" i="1"/>
  <c r="AD523" i="1"/>
  <c r="AC523" i="1"/>
  <c r="AG522" i="1"/>
  <c r="AF522" i="1"/>
  <c r="AE522" i="1"/>
  <c r="AD522" i="1"/>
  <c r="AC522" i="1"/>
  <c r="AG521" i="1"/>
  <c r="AF521" i="1"/>
  <c r="AE521" i="1"/>
  <c r="AD521" i="1"/>
  <c r="AC521" i="1"/>
  <c r="AG520" i="1"/>
  <c r="AF520" i="1"/>
  <c r="AE520" i="1"/>
  <c r="AD520" i="1"/>
  <c r="AC520" i="1"/>
  <c r="AG519" i="1"/>
  <c r="AF519" i="1"/>
  <c r="AE519" i="1"/>
  <c r="AD519" i="1"/>
  <c r="AC519" i="1"/>
  <c r="AG518" i="1"/>
  <c r="AF518" i="1"/>
  <c r="AE518" i="1"/>
  <c r="AD518" i="1"/>
  <c r="AC518" i="1"/>
  <c r="AG517" i="1"/>
  <c r="AF517" i="1"/>
  <c r="AE517" i="1"/>
  <c r="AD517" i="1"/>
  <c r="AC517" i="1"/>
  <c r="AG516" i="1"/>
  <c r="AF516" i="1"/>
  <c r="AE516" i="1"/>
  <c r="AD516" i="1"/>
  <c r="AC516" i="1"/>
  <c r="AG515" i="1"/>
  <c r="AF515" i="1"/>
  <c r="AE515" i="1"/>
  <c r="AD515" i="1"/>
  <c r="AC515" i="1"/>
  <c r="AG514" i="1"/>
  <c r="AF514" i="1"/>
  <c r="AE514" i="1"/>
  <c r="AD514" i="1"/>
  <c r="AC514" i="1"/>
  <c r="AG513" i="1"/>
  <c r="AF513" i="1"/>
  <c r="AE513" i="1"/>
  <c r="AD513" i="1"/>
  <c r="AC513" i="1"/>
  <c r="AG512" i="1"/>
  <c r="AF512" i="1"/>
  <c r="AE512" i="1"/>
  <c r="AD512" i="1"/>
  <c r="AC512" i="1"/>
  <c r="AG511" i="1"/>
  <c r="AF511" i="1"/>
  <c r="AE511" i="1"/>
  <c r="AD511" i="1"/>
  <c r="AC511" i="1"/>
  <c r="AG510" i="1"/>
  <c r="AF510" i="1"/>
  <c r="AE510" i="1"/>
  <c r="AD510" i="1"/>
  <c r="AC510" i="1"/>
  <c r="AG509" i="1"/>
  <c r="AF509" i="1"/>
  <c r="AE509" i="1"/>
  <c r="AD509" i="1"/>
  <c r="AC509" i="1"/>
  <c r="AG508" i="1"/>
  <c r="AF508" i="1"/>
  <c r="AE508" i="1"/>
  <c r="AD508" i="1"/>
  <c r="AC508" i="1"/>
  <c r="AG507" i="1"/>
  <c r="AF507" i="1"/>
  <c r="AE507" i="1"/>
  <c r="AD507" i="1"/>
  <c r="AC507" i="1"/>
  <c r="AG506" i="1"/>
  <c r="AF506" i="1"/>
  <c r="AE506" i="1"/>
  <c r="AD506" i="1"/>
  <c r="AC506" i="1"/>
  <c r="AG505" i="1"/>
  <c r="AF505" i="1"/>
  <c r="AE505" i="1"/>
  <c r="AD505" i="1"/>
  <c r="AC505" i="1"/>
  <c r="AG504" i="1"/>
  <c r="AF504" i="1"/>
  <c r="AE504" i="1"/>
  <c r="AD504" i="1"/>
  <c r="AC504" i="1"/>
  <c r="AG503" i="1"/>
  <c r="AF503" i="1"/>
  <c r="AE503" i="1"/>
  <c r="AD503" i="1"/>
  <c r="AC503" i="1"/>
  <c r="AG502" i="1"/>
  <c r="AF502" i="1"/>
  <c r="AE502" i="1"/>
  <c r="AD502" i="1"/>
  <c r="AC502" i="1"/>
  <c r="AG501" i="1"/>
  <c r="AF501" i="1"/>
  <c r="AE501" i="1"/>
  <c r="AD501" i="1"/>
  <c r="AC501" i="1"/>
  <c r="AG500" i="1"/>
  <c r="AF500" i="1"/>
  <c r="AE500" i="1"/>
  <c r="AD500" i="1"/>
  <c r="AC500" i="1"/>
  <c r="AG499" i="1"/>
  <c r="AF499" i="1"/>
  <c r="AE499" i="1"/>
  <c r="AD499" i="1"/>
  <c r="AC499" i="1"/>
  <c r="AG498" i="1"/>
  <c r="AF498" i="1"/>
  <c r="AE498" i="1"/>
  <c r="AD498" i="1"/>
  <c r="AC498" i="1"/>
  <c r="AG497" i="1"/>
  <c r="AF497" i="1"/>
  <c r="AE497" i="1"/>
  <c r="AD497" i="1"/>
  <c r="AC497" i="1"/>
  <c r="AG496" i="1"/>
  <c r="AF496" i="1"/>
  <c r="AE496" i="1"/>
  <c r="AD496" i="1"/>
  <c r="AC496" i="1"/>
  <c r="AG495" i="1"/>
  <c r="AF495" i="1"/>
  <c r="AE495" i="1"/>
  <c r="AD495" i="1"/>
  <c r="AC495" i="1"/>
  <c r="AG494" i="1"/>
  <c r="AF494" i="1"/>
  <c r="AE494" i="1"/>
  <c r="AD494" i="1"/>
  <c r="AC494" i="1"/>
  <c r="AG493" i="1"/>
  <c r="AF493" i="1"/>
  <c r="AE493" i="1"/>
  <c r="AD493" i="1"/>
  <c r="AC493" i="1"/>
  <c r="AG492" i="1"/>
  <c r="AF492" i="1"/>
  <c r="AE492" i="1"/>
  <c r="AD492" i="1"/>
  <c r="AC492" i="1"/>
  <c r="AG491" i="1"/>
  <c r="AF491" i="1"/>
  <c r="AE491" i="1"/>
  <c r="AD491" i="1"/>
  <c r="AC491" i="1"/>
  <c r="AG490" i="1"/>
  <c r="AF490" i="1"/>
  <c r="AE490" i="1"/>
  <c r="AD490" i="1"/>
  <c r="AC490" i="1"/>
  <c r="AG489" i="1"/>
  <c r="AF489" i="1"/>
  <c r="AE489" i="1"/>
  <c r="AD489" i="1"/>
  <c r="AC489" i="1"/>
  <c r="AG488" i="1"/>
  <c r="AF488" i="1"/>
  <c r="AE488" i="1"/>
  <c r="AD488" i="1"/>
  <c r="AC488" i="1"/>
  <c r="AG487" i="1"/>
  <c r="AF487" i="1"/>
  <c r="AE487" i="1"/>
  <c r="AD487" i="1"/>
  <c r="AC487" i="1"/>
  <c r="AG486" i="1"/>
  <c r="AF486" i="1"/>
  <c r="AE486" i="1"/>
  <c r="AD486" i="1"/>
  <c r="AC486" i="1"/>
  <c r="AG485" i="1"/>
  <c r="AF485" i="1"/>
  <c r="AE485" i="1"/>
  <c r="AD485" i="1"/>
  <c r="AC485" i="1"/>
  <c r="AG484" i="1"/>
  <c r="AF484" i="1"/>
  <c r="AE484" i="1"/>
  <c r="AD484" i="1"/>
  <c r="AC484" i="1"/>
  <c r="AG483" i="1"/>
  <c r="AF483" i="1"/>
  <c r="AE483" i="1"/>
  <c r="AD483" i="1"/>
  <c r="AC483" i="1"/>
  <c r="AG482" i="1"/>
  <c r="AF482" i="1"/>
  <c r="AE482" i="1"/>
  <c r="AD482" i="1"/>
  <c r="AC482" i="1"/>
  <c r="AG481" i="1"/>
  <c r="AF481" i="1"/>
  <c r="AE481" i="1"/>
  <c r="AD481" i="1"/>
  <c r="AC481" i="1"/>
  <c r="AG480" i="1"/>
  <c r="AF480" i="1"/>
  <c r="AE480" i="1"/>
  <c r="AD480" i="1"/>
  <c r="AC480" i="1"/>
  <c r="AG479" i="1"/>
  <c r="AF479" i="1"/>
  <c r="AE479" i="1"/>
  <c r="AD479" i="1"/>
  <c r="AC479" i="1"/>
  <c r="AG478" i="1"/>
  <c r="AF478" i="1"/>
  <c r="AE478" i="1"/>
  <c r="AD478" i="1"/>
  <c r="AC478" i="1"/>
  <c r="AG477" i="1"/>
  <c r="AF477" i="1"/>
  <c r="AE477" i="1"/>
  <c r="AD477" i="1"/>
  <c r="AC477" i="1"/>
  <c r="AG476" i="1"/>
  <c r="AF476" i="1"/>
  <c r="AE476" i="1"/>
  <c r="AD476" i="1"/>
  <c r="AC476" i="1"/>
  <c r="AG475" i="1"/>
  <c r="AF475" i="1"/>
  <c r="AE475" i="1"/>
  <c r="AD475" i="1"/>
  <c r="AC475" i="1"/>
  <c r="AG474" i="1"/>
  <c r="AF474" i="1"/>
  <c r="AE474" i="1"/>
  <c r="AD474" i="1"/>
  <c r="AC474" i="1"/>
  <c r="AG473" i="1"/>
  <c r="AF473" i="1"/>
  <c r="AE473" i="1"/>
  <c r="AD473" i="1"/>
  <c r="AC473" i="1"/>
  <c r="AG472" i="1"/>
  <c r="AF472" i="1"/>
  <c r="AE472" i="1"/>
  <c r="AD472" i="1"/>
  <c r="AC472" i="1"/>
  <c r="AG471" i="1"/>
  <c r="AF471" i="1"/>
  <c r="AE471" i="1"/>
  <c r="AD471" i="1"/>
  <c r="AC471" i="1"/>
  <c r="AG470" i="1"/>
  <c r="AF470" i="1"/>
  <c r="AE470" i="1"/>
  <c r="AD470" i="1"/>
  <c r="AC470" i="1"/>
  <c r="AG469" i="1"/>
  <c r="AF469" i="1"/>
  <c r="AE469" i="1"/>
  <c r="AD469" i="1"/>
  <c r="AC469" i="1"/>
  <c r="AG468" i="1"/>
  <c r="AF468" i="1"/>
  <c r="AE468" i="1"/>
  <c r="AD468" i="1"/>
  <c r="AC468" i="1"/>
  <c r="AG467" i="1"/>
  <c r="AF467" i="1"/>
  <c r="AE467" i="1"/>
  <c r="AD467" i="1"/>
  <c r="AC467" i="1"/>
  <c r="AG466" i="1"/>
  <c r="AF466" i="1"/>
  <c r="AE466" i="1"/>
  <c r="AD466" i="1"/>
  <c r="AC466" i="1"/>
  <c r="AG465" i="1"/>
  <c r="AF465" i="1"/>
  <c r="AE465" i="1"/>
  <c r="AD465" i="1"/>
  <c r="AC465" i="1"/>
  <c r="AG464" i="1"/>
  <c r="AF464" i="1"/>
  <c r="AE464" i="1"/>
  <c r="AD464" i="1"/>
  <c r="AC464" i="1"/>
  <c r="AG463" i="1"/>
  <c r="AF463" i="1"/>
  <c r="AE463" i="1"/>
  <c r="AD463" i="1"/>
  <c r="AC463" i="1"/>
  <c r="AG462" i="1"/>
  <c r="AF462" i="1"/>
  <c r="AE462" i="1"/>
  <c r="AD462" i="1"/>
  <c r="AC462" i="1"/>
  <c r="AG461" i="1"/>
  <c r="AF461" i="1"/>
  <c r="AE461" i="1"/>
  <c r="AD461" i="1"/>
  <c r="AC461" i="1"/>
  <c r="AG460" i="1"/>
  <c r="AF460" i="1"/>
  <c r="AE460" i="1"/>
  <c r="AD460" i="1"/>
  <c r="AC460" i="1"/>
  <c r="AG459" i="1"/>
  <c r="AF459" i="1"/>
  <c r="AE459" i="1"/>
  <c r="AD459" i="1"/>
  <c r="AC459" i="1"/>
  <c r="AG458" i="1"/>
  <c r="AF458" i="1"/>
  <c r="AE458" i="1"/>
  <c r="AD458" i="1"/>
  <c r="AC458" i="1"/>
  <c r="AG457" i="1"/>
  <c r="AF457" i="1"/>
  <c r="AE457" i="1"/>
  <c r="AD457" i="1"/>
  <c r="AC457" i="1"/>
  <c r="AG456" i="1"/>
  <c r="AF456" i="1"/>
  <c r="AE456" i="1"/>
  <c r="AD456" i="1"/>
  <c r="AC456" i="1"/>
  <c r="AG455" i="1"/>
  <c r="AF455" i="1"/>
  <c r="AE455" i="1"/>
  <c r="AD455" i="1"/>
  <c r="AC455" i="1"/>
  <c r="AG454" i="1"/>
  <c r="AF454" i="1"/>
  <c r="AE454" i="1"/>
  <c r="AD454" i="1"/>
  <c r="AC454" i="1"/>
  <c r="AG453" i="1"/>
  <c r="AF453" i="1"/>
  <c r="AE453" i="1"/>
  <c r="AD453" i="1"/>
  <c r="AC453" i="1"/>
  <c r="AG452" i="1"/>
  <c r="AF452" i="1"/>
  <c r="AE452" i="1"/>
  <c r="AD452" i="1"/>
  <c r="AC452" i="1"/>
  <c r="AG451" i="1"/>
  <c r="AF451" i="1"/>
  <c r="AE451" i="1"/>
  <c r="AD451" i="1"/>
  <c r="AC451" i="1"/>
  <c r="AG450" i="1"/>
  <c r="AF450" i="1"/>
  <c r="AE450" i="1"/>
  <c r="AD450" i="1"/>
  <c r="AC450" i="1"/>
  <c r="AG449" i="1"/>
  <c r="AF449" i="1"/>
  <c r="AE449" i="1"/>
  <c r="AD449" i="1"/>
  <c r="AC449" i="1"/>
  <c r="AG448" i="1"/>
  <c r="AF448" i="1"/>
  <c r="AE448" i="1"/>
  <c r="AD448" i="1"/>
  <c r="AC448" i="1"/>
  <c r="AG447" i="1"/>
  <c r="AF447" i="1"/>
  <c r="AE447" i="1"/>
  <c r="AD447" i="1"/>
  <c r="AC447" i="1"/>
  <c r="AG446" i="1"/>
  <c r="AF446" i="1"/>
  <c r="AE446" i="1"/>
  <c r="AD446" i="1"/>
  <c r="AC446" i="1"/>
  <c r="AG445" i="1"/>
  <c r="AF445" i="1"/>
  <c r="AE445" i="1"/>
  <c r="AD445" i="1"/>
  <c r="AC445" i="1"/>
  <c r="AG444" i="1"/>
  <c r="AF444" i="1"/>
  <c r="AE444" i="1"/>
  <c r="AD444" i="1"/>
  <c r="AC444" i="1"/>
  <c r="AG443" i="1"/>
  <c r="AF443" i="1"/>
  <c r="AE443" i="1"/>
  <c r="AD443" i="1"/>
  <c r="AC443" i="1"/>
  <c r="AG442" i="1"/>
  <c r="AF442" i="1"/>
  <c r="AE442" i="1"/>
  <c r="AD442" i="1"/>
  <c r="AC442" i="1"/>
  <c r="AG441" i="1"/>
  <c r="AF441" i="1"/>
  <c r="AE441" i="1"/>
  <c r="AD441" i="1"/>
  <c r="AC441" i="1"/>
  <c r="AG440" i="1"/>
  <c r="AF440" i="1"/>
  <c r="AE440" i="1"/>
  <c r="AD440" i="1"/>
  <c r="AC440" i="1"/>
  <c r="AG439" i="1"/>
  <c r="AF439" i="1"/>
  <c r="AE439" i="1"/>
  <c r="AD439" i="1"/>
  <c r="AC439" i="1"/>
  <c r="AG438" i="1"/>
  <c r="AF438" i="1"/>
  <c r="AE438" i="1"/>
  <c r="AD438" i="1"/>
  <c r="AC438" i="1"/>
  <c r="AG437" i="1"/>
  <c r="AF437" i="1"/>
  <c r="AE437" i="1"/>
  <c r="AD437" i="1"/>
  <c r="AC437" i="1"/>
  <c r="AG436" i="1"/>
  <c r="AF436" i="1"/>
  <c r="AE436" i="1"/>
  <c r="AD436" i="1"/>
  <c r="AC436" i="1"/>
  <c r="AG435" i="1"/>
  <c r="AF435" i="1"/>
  <c r="AE435" i="1"/>
  <c r="AD435" i="1"/>
  <c r="AC435" i="1"/>
  <c r="AG434" i="1"/>
  <c r="AF434" i="1"/>
  <c r="AE434" i="1"/>
  <c r="AD434" i="1"/>
  <c r="AC434" i="1"/>
  <c r="AG433" i="1"/>
  <c r="AF433" i="1"/>
  <c r="AE433" i="1"/>
  <c r="AD433" i="1"/>
  <c r="AC433" i="1"/>
  <c r="AG432" i="1"/>
  <c r="AF432" i="1"/>
  <c r="AE432" i="1"/>
  <c r="AD432" i="1"/>
  <c r="AC432" i="1"/>
  <c r="AG431" i="1"/>
  <c r="AF431" i="1"/>
  <c r="AE431" i="1"/>
  <c r="AD431" i="1"/>
  <c r="AC431" i="1"/>
  <c r="AG430" i="1"/>
  <c r="AF430" i="1"/>
  <c r="AE430" i="1"/>
  <c r="AD430" i="1"/>
  <c r="AC430" i="1"/>
  <c r="AG429" i="1"/>
  <c r="AF429" i="1"/>
  <c r="AE429" i="1"/>
  <c r="AD429" i="1"/>
  <c r="AC429" i="1"/>
  <c r="AG428" i="1"/>
  <c r="AF428" i="1"/>
  <c r="AE428" i="1"/>
  <c r="AD428" i="1"/>
  <c r="AC428" i="1"/>
  <c r="AG427" i="1"/>
  <c r="AF427" i="1"/>
  <c r="AE427" i="1"/>
  <c r="AD427" i="1"/>
  <c r="AC427" i="1"/>
  <c r="AG426" i="1"/>
  <c r="AF426" i="1"/>
  <c r="AE426" i="1"/>
  <c r="AD426" i="1"/>
  <c r="AC426" i="1"/>
  <c r="AG425" i="1"/>
  <c r="AF425" i="1"/>
  <c r="AE425" i="1"/>
  <c r="AD425" i="1"/>
  <c r="AC425" i="1"/>
  <c r="AG424" i="1"/>
  <c r="AF424" i="1"/>
  <c r="AE424" i="1"/>
  <c r="AD424" i="1"/>
  <c r="AC424" i="1"/>
  <c r="AG423" i="1"/>
  <c r="AF423" i="1"/>
  <c r="AE423" i="1"/>
  <c r="AD423" i="1"/>
  <c r="AC423" i="1"/>
  <c r="AG422" i="1"/>
  <c r="AF422" i="1"/>
  <c r="AE422" i="1"/>
  <c r="AD422" i="1"/>
  <c r="AC422" i="1"/>
  <c r="AG421" i="1"/>
  <c r="AF421" i="1"/>
  <c r="AE421" i="1"/>
  <c r="AD421" i="1"/>
  <c r="AC421" i="1"/>
  <c r="AG420" i="1"/>
  <c r="AF420" i="1"/>
  <c r="AE420" i="1"/>
  <c r="AD420" i="1"/>
  <c r="AC420" i="1"/>
  <c r="AG419" i="1"/>
  <c r="AF419" i="1"/>
  <c r="AE419" i="1"/>
  <c r="AD419" i="1"/>
  <c r="AC419" i="1"/>
  <c r="AG418" i="1"/>
  <c r="AF418" i="1"/>
  <c r="AE418" i="1"/>
  <c r="AD418" i="1"/>
  <c r="AC418" i="1"/>
  <c r="AG417" i="1"/>
  <c r="AF417" i="1"/>
  <c r="AE417" i="1"/>
  <c r="AD417" i="1"/>
  <c r="AC417" i="1"/>
  <c r="AG416" i="1"/>
  <c r="AF416" i="1"/>
  <c r="AE416" i="1"/>
  <c r="AD416" i="1"/>
  <c r="AC416" i="1"/>
  <c r="AG415" i="1"/>
  <c r="AF415" i="1"/>
  <c r="AE415" i="1"/>
  <c r="AD415" i="1"/>
  <c r="AC415" i="1"/>
  <c r="AG414" i="1"/>
  <c r="AF414" i="1"/>
  <c r="AE414" i="1"/>
  <c r="AD414" i="1"/>
  <c r="AC414" i="1"/>
  <c r="AG413" i="1"/>
  <c r="AF413" i="1"/>
  <c r="AE413" i="1"/>
  <c r="AD413" i="1"/>
  <c r="AC413" i="1"/>
  <c r="AG412" i="1"/>
  <c r="AF412" i="1"/>
  <c r="AE412" i="1"/>
  <c r="AD412" i="1"/>
  <c r="AC412" i="1"/>
  <c r="AG411" i="1"/>
  <c r="AF411" i="1"/>
  <c r="AE411" i="1"/>
  <c r="AD411" i="1"/>
  <c r="AC411" i="1"/>
  <c r="AG410" i="1"/>
  <c r="AF410" i="1"/>
  <c r="AE410" i="1"/>
  <c r="AD410" i="1"/>
  <c r="AC410" i="1"/>
  <c r="AG409" i="1"/>
  <c r="AF409" i="1"/>
  <c r="AE409" i="1"/>
  <c r="AD409" i="1"/>
  <c r="AC409" i="1"/>
  <c r="AG408" i="1"/>
  <c r="AF408" i="1"/>
  <c r="AE408" i="1"/>
  <c r="AD408" i="1"/>
  <c r="AC408" i="1"/>
  <c r="AG407" i="1"/>
  <c r="AF407" i="1"/>
  <c r="AE407" i="1"/>
  <c r="AD407" i="1"/>
  <c r="AC407" i="1"/>
  <c r="AG406" i="1"/>
  <c r="AF406" i="1"/>
  <c r="AE406" i="1"/>
  <c r="AD406" i="1"/>
  <c r="AC406" i="1"/>
  <c r="AG405" i="1"/>
  <c r="AF405" i="1"/>
  <c r="AE405" i="1"/>
  <c r="AD405" i="1"/>
  <c r="AC405" i="1"/>
  <c r="AG404" i="1"/>
  <c r="AF404" i="1"/>
  <c r="AE404" i="1"/>
  <c r="AD404" i="1"/>
  <c r="AC404" i="1"/>
  <c r="AG403" i="1"/>
  <c r="AF403" i="1"/>
  <c r="AE403" i="1"/>
  <c r="AD403" i="1"/>
  <c r="AC403" i="1"/>
  <c r="AG402" i="1"/>
  <c r="AF402" i="1"/>
  <c r="AE402" i="1"/>
  <c r="AD402" i="1"/>
  <c r="AC402" i="1"/>
  <c r="AG401" i="1"/>
  <c r="AF401" i="1"/>
  <c r="AE401" i="1"/>
  <c r="AD401" i="1"/>
  <c r="AC401" i="1"/>
  <c r="AG400" i="1"/>
  <c r="AF400" i="1"/>
  <c r="AE400" i="1"/>
  <c r="AD400" i="1"/>
  <c r="AC400" i="1"/>
  <c r="AG399" i="1"/>
  <c r="AF399" i="1"/>
  <c r="AE399" i="1"/>
  <c r="AD399" i="1"/>
  <c r="AC399" i="1"/>
  <c r="AG398" i="1"/>
  <c r="AF398" i="1"/>
  <c r="AE398" i="1"/>
  <c r="AD398" i="1"/>
  <c r="AC398" i="1"/>
  <c r="AG397" i="1"/>
  <c r="AF397" i="1"/>
  <c r="AE397" i="1"/>
  <c r="AD397" i="1"/>
  <c r="AC397" i="1"/>
  <c r="AG396" i="1"/>
  <c r="AF396" i="1"/>
  <c r="AE396" i="1"/>
  <c r="AD396" i="1"/>
  <c r="AC396" i="1"/>
  <c r="AG395" i="1"/>
  <c r="AF395" i="1"/>
  <c r="AE395" i="1"/>
  <c r="AD395" i="1"/>
  <c r="AC395" i="1"/>
  <c r="AG394" i="1"/>
  <c r="AF394" i="1"/>
  <c r="AE394" i="1"/>
  <c r="AD394" i="1"/>
  <c r="AC394" i="1"/>
  <c r="AG393" i="1"/>
  <c r="AF393" i="1"/>
  <c r="AE393" i="1"/>
  <c r="AD393" i="1"/>
  <c r="AC393" i="1"/>
  <c r="AG392" i="1"/>
  <c r="AF392" i="1"/>
  <c r="AE392" i="1"/>
  <c r="AD392" i="1"/>
  <c r="AC392" i="1"/>
  <c r="AG391" i="1"/>
  <c r="AF391" i="1"/>
  <c r="AE391" i="1"/>
  <c r="AD391" i="1"/>
  <c r="AC391" i="1"/>
  <c r="AG390" i="1"/>
  <c r="AF390" i="1"/>
  <c r="AE390" i="1"/>
  <c r="AD390" i="1"/>
  <c r="AC390" i="1"/>
  <c r="AG389" i="1"/>
  <c r="AF389" i="1"/>
  <c r="AE389" i="1"/>
  <c r="AD389" i="1"/>
  <c r="AC389" i="1"/>
  <c r="AG388" i="1"/>
  <c r="AF388" i="1"/>
  <c r="AE388" i="1"/>
  <c r="AD388" i="1"/>
  <c r="AC388" i="1"/>
  <c r="AG387" i="1"/>
  <c r="AF387" i="1"/>
  <c r="AE387" i="1"/>
  <c r="AD387" i="1"/>
  <c r="AC387" i="1"/>
  <c r="AG386" i="1"/>
  <c r="AF386" i="1"/>
  <c r="AE386" i="1"/>
  <c r="AD386" i="1"/>
  <c r="AC386" i="1"/>
  <c r="AG385" i="1"/>
  <c r="AF385" i="1"/>
  <c r="AE385" i="1"/>
  <c r="AD385" i="1"/>
  <c r="AC385" i="1"/>
  <c r="AG384" i="1"/>
  <c r="AF384" i="1"/>
  <c r="AE384" i="1"/>
  <c r="AD384" i="1"/>
  <c r="AC384" i="1"/>
  <c r="AG383" i="1"/>
  <c r="AF383" i="1"/>
  <c r="AE383" i="1"/>
  <c r="AD383" i="1"/>
  <c r="AC383" i="1"/>
  <c r="AG382" i="1"/>
  <c r="AF382" i="1"/>
  <c r="AE382" i="1"/>
  <c r="AD382" i="1"/>
  <c r="AC382" i="1"/>
  <c r="AG381" i="1"/>
  <c r="AF381" i="1"/>
  <c r="AE381" i="1"/>
  <c r="AD381" i="1"/>
  <c r="AC381" i="1"/>
  <c r="AG380" i="1"/>
  <c r="AF380" i="1"/>
  <c r="AE380" i="1"/>
  <c r="AD380" i="1"/>
  <c r="AC380" i="1"/>
  <c r="AG379" i="1"/>
  <c r="AF379" i="1"/>
  <c r="AE379" i="1"/>
  <c r="AD379" i="1"/>
  <c r="AC379" i="1"/>
  <c r="AG378" i="1"/>
  <c r="AF378" i="1"/>
  <c r="AE378" i="1"/>
  <c r="AD378" i="1"/>
  <c r="AC378" i="1"/>
  <c r="AG377" i="1"/>
  <c r="AF377" i="1"/>
  <c r="AE377" i="1"/>
  <c r="AD377" i="1"/>
  <c r="AC377" i="1"/>
  <c r="AG376" i="1"/>
  <c r="AF376" i="1"/>
  <c r="AE376" i="1"/>
  <c r="AD376" i="1"/>
  <c r="AC376" i="1"/>
  <c r="AG375" i="1"/>
  <c r="AF375" i="1"/>
  <c r="AE375" i="1"/>
  <c r="AD375" i="1"/>
  <c r="AC375" i="1"/>
  <c r="AG374" i="1"/>
  <c r="AF374" i="1"/>
  <c r="AE374" i="1"/>
  <c r="AD374" i="1"/>
  <c r="AC374" i="1"/>
  <c r="AG373" i="1"/>
  <c r="AF373" i="1"/>
  <c r="AE373" i="1"/>
  <c r="AD373" i="1"/>
  <c r="AC373" i="1"/>
  <c r="AG372" i="1"/>
  <c r="AF372" i="1"/>
  <c r="AE372" i="1"/>
  <c r="AD372" i="1"/>
  <c r="AC372" i="1"/>
  <c r="AG371" i="1"/>
  <c r="AF371" i="1"/>
  <c r="AE371" i="1"/>
  <c r="AD371" i="1"/>
  <c r="AC371" i="1"/>
  <c r="AG370" i="1"/>
  <c r="AF370" i="1"/>
  <c r="AE370" i="1"/>
  <c r="AD370" i="1"/>
  <c r="AC370" i="1"/>
  <c r="AG369" i="1"/>
  <c r="AF369" i="1"/>
  <c r="AE369" i="1"/>
  <c r="AD369" i="1"/>
  <c r="AC369" i="1"/>
  <c r="AG368" i="1"/>
  <c r="AF368" i="1"/>
  <c r="AE368" i="1"/>
  <c r="AD368" i="1"/>
  <c r="AC368" i="1"/>
  <c r="AG367" i="1"/>
  <c r="AF367" i="1"/>
  <c r="AE367" i="1"/>
  <c r="AD367" i="1"/>
  <c r="AC367" i="1"/>
  <c r="AG366" i="1"/>
  <c r="AF366" i="1"/>
  <c r="AE366" i="1"/>
  <c r="AD366" i="1"/>
  <c r="AC366" i="1"/>
  <c r="AG365" i="1"/>
  <c r="AF365" i="1"/>
  <c r="AE365" i="1"/>
  <c r="AD365" i="1"/>
  <c r="AC365" i="1"/>
  <c r="AG364" i="1"/>
  <c r="AF364" i="1"/>
  <c r="AE364" i="1"/>
  <c r="AD364" i="1"/>
  <c r="AC364" i="1"/>
  <c r="AG363" i="1"/>
  <c r="AF363" i="1"/>
  <c r="AE363" i="1"/>
  <c r="AD363" i="1"/>
  <c r="AC363" i="1"/>
  <c r="AG362" i="1"/>
  <c r="AF362" i="1"/>
  <c r="AE362" i="1"/>
  <c r="AD362" i="1"/>
  <c r="AC362" i="1"/>
  <c r="AG361" i="1"/>
  <c r="AF361" i="1"/>
  <c r="AE361" i="1"/>
  <c r="AD361" i="1"/>
  <c r="AC361" i="1"/>
  <c r="AG360" i="1"/>
  <c r="AF360" i="1"/>
  <c r="AE360" i="1"/>
  <c r="AD360" i="1"/>
  <c r="AC360" i="1"/>
  <c r="AG359" i="1"/>
  <c r="AF359" i="1"/>
  <c r="AE359" i="1"/>
  <c r="AD359" i="1"/>
  <c r="AC359" i="1"/>
  <c r="AG358" i="1"/>
  <c r="AF358" i="1"/>
  <c r="AE358" i="1"/>
  <c r="AD358" i="1"/>
  <c r="AC358" i="1"/>
  <c r="AG357" i="1"/>
  <c r="AF357" i="1"/>
  <c r="AE357" i="1"/>
  <c r="AD357" i="1"/>
  <c r="AC357" i="1"/>
  <c r="AG356" i="1"/>
  <c r="AF356" i="1"/>
  <c r="AE356" i="1"/>
  <c r="AD356" i="1"/>
  <c r="AC356" i="1"/>
  <c r="AG355" i="1"/>
  <c r="AF355" i="1"/>
  <c r="AE355" i="1"/>
  <c r="AD355" i="1"/>
  <c r="AC355" i="1"/>
  <c r="AG354" i="1"/>
  <c r="AF354" i="1"/>
  <c r="AE354" i="1"/>
  <c r="AD354" i="1"/>
  <c r="AC354" i="1"/>
  <c r="AG353" i="1"/>
  <c r="AF353" i="1"/>
  <c r="AE353" i="1"/>
  <c r="AD353" i="1"/>
  <c r="AC353" i="1"/>
  <c r="AG352" i="1"/>
  <c r="AF352" i="1"/>
  <c r="AE352" i="1"/>
  <c r="AD352" i="1"/>
  <c r="AC352" i="1"/>
  <c r="AG351" i="1"/>
  <c r="AF351" i="1"/>
  <c r="AE351" i="1"/>
  <c r="AD351" i="1"/>
  <c r="AC351" i="1"/>
  <c r="AG350" i="1"/>
  <c r="AF350" i="1"/>
  <c r="AE350" i="1"/>
  <c r="AD350" i="1"/>
  <c r="AC350" i="1"/>
  <c r="AG349" i="1"/>
  <c r="AF349" i="1"/>
  <c r="AE349" i="1"/>
  <c r="AD349" i="1"/>
  <c r="AC349" i="1"/>
  <c r="AG348" i="1"/>
  <c r="AF348" i="1"/>
  <c r="AE348" i="1"/>
  <c r="AD348" i="1"/>
  <c r="AC348" i="1"/>
  <c r="AG347" i="1"/>
  <c r="AF347" i="1"/>
  <c r="AE347" i="1"/>
  <c r="AD347" i="1"/>
  <c r="AC347" i="1"/>
  <c r="AG346" i="1"/>
  <c r="AF346" i="1"/>
  <c r="AE346" i="1"/>
  <c r="AD346" i="1"/>
  <c r="AC346" i="1"/>
  <c r="AG345" i="1"/>
  <c r="AF345" i="1"/>
  <c r="AE345" i="1"/>
  <c r="AD345" i="1"/>
  <c r="AC345" i="1"/>
  <c r="AG344" i="1"/>
  <c r="AF344" i="1"/>
  <c r="AE344" i="1"/>
  <c r="AD344" i="1"/>
  <c r="AC344" i="1"/>
  <c r="AG343" i="1"/>
  <c r="AF343" i="1"/>
  <c r="AE343" i="1"/>
  <c r="AD343" i="1"/>
  <c r="AC343" i="1"/>
  <c r="AG342" i="1"/>
  <c r="AF342" i="1"/>
  <c r="AE342" i="1"/>
  <c r="AD342" i="1"/>
  <c r="AC342" i="1"/>
  <c r="AG341" i="1"/>
  <c r="AF341" i="1"/>
  <c r="AE341" i="1"/>
  <c r="AD341" i="1"/>
  <c r="AC341" i="1"/>
  <c r="AG340" i="1"/>
  <c r="AF340" i="1"/>
  <c r="AE340" i="1"/>
  <c r="AD340" i="1"/>
  <c r="AC340" i="1"/>
  <c r="AG339" i="1"/>
  <c r="AF339" i="1"/>
  <c r="AE339" i="1"/>
  <c r="AD339" i="1"/>
  <c r="AC339" i="1"/>
  <c r="AG338" i="1"/>
  <c r="AF338" i="1"/>
  <c r="AE338" i="1"/>
  <c r="AD338" i="1"/>
  <c r="AC338" i="1"/>
  <c r="AG337" i="1"/>
  <c r="AF337" i="1"/>
  <c r="AE337" i="1"/>
  <c r="AD337" i="1"/>
  <c r="AC337" i="1"/>
  <c r="AG336" i="1"/>
  <c r="AF336" i="1"/>
  <c r="AE336" i="1"/>
  <c r="AD336" i="1"/>
  <c r="AC336" i="1"/>
  <c r="AG335" i="1"/>
  <c r="AF335" i="1"/>
  <c r="AE335" i="1"/>
  <c r="AD335" i="1"/>
  <c r="AC335" i="1"/>
  <c r="AG334" i="1"/>
  <c r="AF334" i="1"/>
  <c r="AE334" i="1"/>
  <c r="AD334" i="1"/>
  <c r="AC334" i="1"/>
  <c r="AG333" i="1"/>
  <c r="AF333" i="1"/>
  <c r="AE333" i="1"/>
  <c r="AD333" i="1"/>
  <c r="AC333" i="1"/>
  <c r="AG332" i="1"/>
  <c r="AF332" i="1"/>
  <c r="AE332" i="1"/>
  <c r="AD332" i="1"/>
  <c r="AC332" i="1"/>
  <c r="AG331" i="1"/>
  <c r="AF331" i="1"/>
  <c r="AE331" i="1"/>
  <c r="AD331" i="1"/>
  <c r="AC331" i="1"/>
  <c r="AG330" i="1"/>
  <c r="AF330" i="1"/>
  <c r="AE330" i="1"/>
  <c r="AD330" i="1"/>
  <c r="AC330" i="1"/>
  <c r="AG329" i="1"/>
  <c r="AF329" i="1"/>
  <c r="AE329" i="1"/>
  <c r="AD329" i="1"/>
  <c r="AC329" i="1"/>
  <c r="AG328" i="1"/>
  <c r="AF328" i="1"/>
  <c r="AE328" i="1"/>
  <c r="AD328" i="1"/>
  <c r="AC328" i="1"/>
  <c r="AG327" i="1"/>
  <c r="AF327" i="1"/>
  <c r="AE327" i="1"/>
  <c r="AD327" i="1"/>
  <c r="AC327" i="1"/>
  <c r="AG326" i="1"/>
  <c r="AF326" i="1"/>
  <c r="AE326" i="1"/>
  <c r="AD326" i="1"/>
  <c r="AC326" i="1"/>
  <c r="AG325" i="1"/>
  <c r="AF325" i="1"/>
  <c r="AE325" i="1"/>
  <c r="AD325" i="1"/>
  <c r="AC325" i="1"/>
  <c r="AG324" i="1"/>
  <c r="AF324" i="1"/>
  <c r="AE324" i="1"/>
  <c r="AD324" i="1"/>
  <c r="AC324" i="1"/>
  <c r="AG323" i="1"/>
  <c r="AF323" i="1"/>
  <c r="AE323" i="1"/>
  <c r="AD323" i="1"/>
  <c r="AC323" i="1"/>
  <c r="AG322" i="1"/>
  <c r="AF322" i="1"/>
  <c r="AE322" i="1"/>
  <c r="AD322" i="1"/>
  <c r="AC322" i="1"/>
  <c r="AG321" i="1"/>
  <c r="AF321" i="1"/>
  <c r="AE321" i="1"/>
  <c r="AD321" i="1"/>
  <c r="AC321" i="1"/>
  <c r="AG320" i="1"/>
  <c r="AF320" i="1"/>
  <c r="AE320" i="1"/>
  <c r="AD320" i="1"/>
  <c r="AC320" i="1"/>
  <c r="AG319" i="1"/>
  <c r="AF319" i="1"/>
  <c r="AE319" i="1"/>
  <c r="AD319" i="1"/>
  <c r="AC319" i="1"/>
  <c r="AG318" i="1"/>
  <c r="AF318" i="1"/>
  <c r="AE318" i="1"/>
  <c r="AD318" i="1"/>
  <c r="AC318" i="1"/>
  <c r="AG317" i="1"/>
  <c r="AF317" i="1"/>
  <c r="AE317" i="1"/>
  <c r="AD317" i="1"/>
  <c r="AC317" i="1"/>
  <c r="AG316" i="1"/>
  <c r="AF316" i="1"/>
  <c r="AE316" i="1"/>
  <c r="AD316" i="1"/>
  <c r="AC316" i="1"/>
  <c r="AG315" i="1"/>
  <c r="AF315" i="1"/>
  <c r="AE315" i="1"/>
  <c r="AD315" i="1"/>
  <c r="AC315" i="1"/>
  <c r="AG314" i="1"/>
  <c r="AF314" i="1"/>
  <c r="AE314" i="1"/>
  <c r="AD314" i="1"/>
  <c r="AC314" i="1"/>
  <c r="AG313" i="1"/>
  <c r="AF313" i="1"/>
  <c r="AE313" i="1"/>
  <c r="AD313" i="1"/>
  <c r="AC313" i="1"/>
  <c r="AG312" i="1"/>
  <c r="AF312" i="1"/>
  <c r="AE312" i="1"/>
  <c r="AD312" i="1"/>
  <c r="AC312" i="1"/>
  <c r="AG311" i="1"/>
  <c r="AF311" i="1"/>
  <c r="AE311" i="1"/>
  <c r="AD311" i="1"/>
  <c r="AC311" i="1"/>
  <c r="AG310" i="1"/>
  <c r="AF310" i="1"/>
  <c r="AE310" i="1"/>
  <c r="AD310" i="1"/>
  <c r="AC310" i="1"/>
  <c r="AG309" i="1"/>
  <c r="AF309" i="1"/>
  <c r="AE309" i="1"/>
  <c r="AD309" i="1"/>
  <c r="AC309" i="1"/>
  <c r="AG308" i="1"/>
  <c r="AF308" i="1"/>
  <c r="AE308" i="1"/>
  <c r="AD308" i="1"/>
  <c r="AC308" i="1"/>
  <c r="AG307" i="1"/>
  <c r="AF307" i="1"/>
  <c r="AE307" i="1"/>
  <c r="AD307" i="1"/>
  <c r="AC307" i="1"/>
  <c r="AG306" i="1"/>
  <c r="AF306" i="1"/>
  <c r="AE306" i="1"/>
  <c r="AD306" i="1"/>
  <c r="AC306" i="1"/>
  <c r="AG305" i="1"/>
  <c r="AF305" i="1"/>
  <c r="AE305" i="1"/>
  <c r="AD305" i="1"/>
  <c r="AC305" i="1"/>
  <c r="AG304" i="1"/>
  <c r="AF304" i="1"/>
  <c r="AE304" i="1"/>
  <c r="AD304" i="1"/>
  <c r="AC304" i="1"/>
  <c r="AG303" i="1"/>
  <c r="AF303" i="1"/>
  <c r="AE303" i="1"/>
  <c r="AD303" i="1"/>
  <c r="AC303" i="1"/>
  <c r="AG302" i="1"/>
  <c r="AF302" i="1"/>
  <c r="AE302" i="1"/>
  <c r="AD302" i="1"/>
  <c r="AC302" i="1"/>
  <c r="AG301" i="1"/>
  <c r="AF301" i="1"/>
  <c r="AE301" i="1"/>
  <c r="AD301" i="1"/>
  <c r="AC301" i="1"/>
  <c r="AG300" i="1"/>
  <c r="AF300" i="1"/>
  <c r="AE300" i="1"/>
  <c r="AD300" i="1"/>
  <c r="AC300" i="1"/>
  <c r="AG299" i="1"/>
  <c r="AF299" i="1"/>
  <c r="AE299" i="1"/>
  <c r="AD299" i="1"/>
  <c r="AC299" i="1"/>
  <c r="AG298" i="1"/>
  <c r="AF298" i="1"/>
  <c r="AE298" i="1"/>
  <c r="AD298" i="1"/>
  <c r="AC298" i="1"/>
  <c r="AG297" i="1"/>
  <c r="AF297" i="1"/>
  <c r="AE297" i="1"/>
  <c r="AD297" i="1"/>
  <c r="AC297" i="1"/>
  <c r="AG296" i="1"/>
  <c r="AF296" i="1"/>
  <c r="AE296" i="1"/>
  <c r="AD296" i="1"/>
  <c r="AC296" i="1"/>
  <c r="AG295" i="1"/>
  <c r="AF295" i="1"/>
  <c r="AE295" i="1"/>
  <c r="AD295" i="1"/>
  <c r="AC295" i="1"/>
  <c r="AG294" i="1"/>
  <c r="AF294" i="1"/>
  <c r="AE294" i="1"/>
  <c r="AD294" i="1"/>
  <c r="AC294" i="1"/>
  <c r="AG293" i="1"/>
  <c r="AF293" i="1"/>
  <c r="AE293" i="1"/>
  <c r="AD293" i="1"/>
  <c r="AC293" i="1"/>
  <c r="AG292" i="1"/>
  <c r="AF292" i="1"/>
  <c r="AE292" i="1"/>
  <c r="AD292" i="1"/>
  <c r="AC292" i="1"/>
  <c r="AG291" i="1"/>
  <c r="AF291" i="1"/>
  <c r="AE291" i="1"/>
  <c r="AD291" i="1"/>
  <c r="AC291" i="1"/>
  <c r="AG290" i="1"/>
  <c r="AF290" i="1"/>
  <c r="AE290" i="1"/>
  <c r="AD290" i="1"/>
  <c r="AC290" i="1"/>
  <c r="AG289" i="1"/>
  <c r="AF289" i="1"/>
  <c r="AE289" i="1"/>
  <c r="AD289" i="1"/>
  <c r="AC289" i="1"/>
  <c r="AG288" i="1"/>
  <c r="AF288" i="1"/>
  <c r="AE288" i="1"/>
  <c r="AD288" i="1"/>
  <c r="AC288" i="1"/>
  <c r="AG287" i="1"/>
  <c r="AF287" i="1"/>
  <c r="AE287" i="1"/>
  <c r="AD287" i="1"/>
  <c r="AC287" i="1"/>
  <c r="AG286" i="1"/>
  <c r="AF286" i="1"/>
  <c r="AE286" i="1"/>
  <c r="AD286" i="1"/>
  <c r="AC286" i="1"/>
  <c r="AG285" i="1"/>
  <c r="AF285" i="1"/>
  <c r="AE285" i="1"/>
  <c r="AD285" i="1"/>
  <c r="AC285" i="1"/>
  <c r="AG284" i="1"/>
  <c r="AF284" i="1"/>
  <c r="AE284" i="1"/>
  <c r="AD284" i="1"/>
  <c r="AC284" i="1"/>
  <c r="AG283" i="1"/>
  <c r="AF283" i="1"/>
  <c r="AE283" i="1"/>
  <c r="AD283" i="1"/>
  <c r="AC283" i="1"/>
  <c r="AG282" i="1"/>
  <c r="AF282" i="1"/>
  <c r="AE282" i="1"/>
  <c r="AD282" i="1"/>
  <c r="AC282" i="1"/>
  <c r="AG281" i="1"/>
  <c r="AF281" i="1"/>
  <c r="AE281" i="1"/>
  <c r="AD281" i="1"/>
  <c r="AC281" i="1"/>
  <c r="AG280" i="1"/>
  <c r="AF280" i="1"/>
  <c r="AE280" i="1"/>
  <c r="AD280" i="1"/>
  <c r="AC280" i="1"/>
  <c r="AG279" i="1"/>
  <c r="AF279" i="1"/>
  <c r="AE279" i="1"/>
  <c r="AD279" i="1"/>
  <c r="AC279" i="1"/>
  <c r="AG278" i="1"/>
  <c r="AF278" i="1"/>
  <c r="AE278" i="1"/>
  <c r="AD278" i="1"/>
  <c r="AC278" i="1"/>
  <c r="AG277" i="1"/>
  <c r="AF277" i="1"/>
  <c r="AE277" i="1"/>
  <c r="AD277" i="1"/>
  <c r="AC277" i="1"/>
  <c r="AG276" i="1"/>
  <c r="AF276" i="1"/>
  <c r="AE276" i="1"/>
  <c r="AD276" i="1"/>
  <c r="AC276" i="1"/>
  <c r="AG275" i="1"/>
  <c r="AF275" i="1"/>
  <c r="AE275" i="1"/>
  <c r="AD275" i="1"/>
  <c r="AC275" i="1"/>
  <c r="AG274" i="1"/>
  <c r="AF274" i="1"/>
  <c r="AE274" i="1"/>
  <c r="AD274" i="1"/>
  <c r="AC274" i="1"/>
  <c r="AG273" i="1"/>
  <c r="AF273" i="1"/>
  <c r="AE273" i="1"/>
  <c r="AD273" i="1"/>
  <c r="AC273" i="1"/>
  <c r="AG272" i="1"/>
  <c r="AF272" i="1"/>
  <c r="AE272" i="1"/>
  <c r="AD272" i="1"/>
  <c r="AC272" i="1"/>
  <c r="AG271" i="1"/>
  <c r="AF271" i="1"/>
  <c r="AE271" i="1"/>
  <c r="AD271" i="1"/>
  <c r="AC271" i="1"/>
  <c r="AG270" i="1"/>
  <c r="AF270" i="1"/>
  <c r="AE270" i="1"/>
  <c r="AD270" i="1"/>
  <c r="AC270" i="1"/>
  <c r="AG269" i="1"/>
  <c r="AF269" i="1"/>
  <c r="AE269" i="1"/>
  <c r="AD269" i="1"/>
  <c r="AC269" i="1"/>
  <c r="AG268" i="1"/>
  <c r="AF268" i="1"/>
  <c r="AE268" i="1"/>
  <c r="AD268" i="1"/>
  <c r="AC268" i="1"/>
  <c r="AG267" i="1"/>
  <c r="AF267" i="1"/>
  <c r="AE267" i="1"/>
  <c r="AD267" i="1"/>
  <c r="AC267" i="1"/>
  <c r="AG266" i="1"/>
  <c r="AF266" i="1"/>
  <c r="AE266" i="1"/>
  <c r="AD266" i="1"/>
  <c r="AC266" i="1"/>
  <c r="AG265" i="1"/>
  <c r="AF265" i="1"/>
  <c r="AE265" i="1"/>
  <c r="AD265" i="1"/>
  <c r="AC265" i="1"/>
  <c r="AG264" i="1"/>
  <c r="AF264" i="1"/>
  <c r="AE264" i="1"/>
  <c r="AD264" i="1"/>
  <c r="AC264" i="1"/>
  <c r="AG263" i="1"/>
  <c r="AF263" i="1"/>
  <c r="AE263" i="1"/>
  <c r="AD263" i="1"/>
  <c r="AC263" i="1"/>
  <c r="AG262" i="1"/>
  <c r="AF262" i="1"/>
  <c r="AE262" i="1"/>
  <c r="AD262" i="1"/>
  <c r="AC262" i="1"/>
  <c r="AG261" i="1"/>
  <c r="AF261" i="1"/>
  <c r="AE261" i="1"/>
  <c r="AD261" i="1"/>
  <c r="AC261" i="1"/>
  <c r="AG260" i="1"/>
  <c r="AF260" i="1"/>
  <c r="AE260" i="1"/>
  <c r="AD260" i="1"/>
  <c r="AC260" i="1"/>
  <c r="AG259" i="1"/>
  <c r="AF259" i="1"/>
  <c r="AE259" i="1"/>
  <c r="AD259" i="1"/>
  <c r="AC259" i="1"/>
  <c r="AG258" i="1"/>
  <c r="AF258" i="1"/>
  <c r="AE258" i="1"/>
  <c r="AD258" i="1"/>
  <c r="AC258" i="1"/>
  <c r="AG257" i="1"/>
  <c r="AF257" i="1"/>
  <c r="AE257" i="1"/>
  <c r="AD257" i="1"/>
  <c r="AC257" i="1"/>
  <c r="AG256" i="1"/>
  <c r="AF256" i="1"/>
  <c r="AE256" i="1"/>
  <c r="AD256" i="1"/>
  <c r="AC256" i="1"/>
  <c r="AG255" i="1"/>
  <c r="AF255" i="1"/>
  <c r="AE255" i="1"/>
  <c r="AD255" i="1"/>
  <c r="AC255" i="1"/>
  <c r="AG254" i="1"/>
  <c r="AF254" i="1"/>
  <c r="AE254" i="1"/>
  <c r="AD254" i="1"/>
  <c r="AC254" i="1"/>
  <c r="AG253" i="1"/>
  <c r="AF253" i="1"/>
  <c r="AE253" i="1"/>
  <c r="AD253" i="1"/>
  <c r="AC253" i="1"/>
  <c r="AG252" i="1"/>
  <c r="AF252" i="1"/>
  <c r="AE252" i="1"/>
  <c r="AD252" i="1"/>
  <c r="AC252" i="1"/>
  <c r="AG251" i="1"/>
  <c r="AF251" i="1"/>
  <c r="AE251" i="1"/>
  <c r="AD251" i="1"/>
  <c r="AC251" i="1"/>
  <c r="AG250" i="1"/>
  <c r="AF250" i="1"/>
  <c r="AE250" i="1"/>
  <c r="AD250" i="1"/>
  <c r="AC250" i="1"/>
  <c r="AG249" i="1"/>
  <c r="AF249" i="1"/>
  <c r="AE249" i="1"/>
  <c r="AD249" i="1"/>
  <c r="AC249" i="1"/>
  <c r="AG248" i="1"/>
  <c r="AF248" i="1"/>
  <c r="AE248" i="1"/>
  <c r="AD248" i="1"/>
  <c r="AC248" i="1"/>
  <c r="AG247" i="1"/>
  <c r="AF247" i="1"/>
  <c r="AE247" i="1"/>
  <c r="AD247" i="1"/>
  <c r="AC247" i="1"/>
  <c r="AG246" i="1"/>
  <c r="AF246" i="1"/>
  <c r="AE246" i="1"/>
  <c r="AD246" i="1"/>
  <c r="AC246" i="1"/>
  <c r="AG245" i="1"/>
  <c r="AF245" i="1"/>
  <c r="AE245" i="1"/>
  <c r="AD245" i="1"/>
  <c r="AC245" i="1"/>
  <c r="AG244" i="1"/>
  <c r="AF244" i="1"/>
  <c r="AE244" i="1"/>
  <c r="AD244" i="1"/>
  <c r="AC244" i="1"/>
  <c r="AG243" i="1"/>
  <c r="AF243" i="1"/>
  <c r="AE243" i="1"/>
  <c r="AD243" i="1"/>
  <c r="AC243" i="1"/>
  <c r="AG242" i="1"/>
  <c r="AF242" i="1"/>
  <c r="AE242" i="1"/>
  <c r="AD242" i="1"/>
  <c r="AC242" i="1"/>
  <c r="AG241" i="1"/>
  <c r="AF241" i="1"/>
  <c r="AE241" i="1"/>
  <c r="AD241" i="1"/>
  <c r="AC241" i="1"/>
  <c r="AG240" i="1"/>
  <c r="AF240" i="1"/>
  <c r="AE240" i="1"/>
  <c r="AD240" i="1"/>
  <c r="AC240" i="1"/>
  <c r="AG239" i="1"/>
  <c r="AF239" i="1"/>
  <c r="AE239" i="1"/>
  <c r="AD239" i="1"/>
  <c r="AC239" i="1"/>
  <c r="AG238" i="1"/>
  <c r="AF238" i="1"/>
  <c r="AE238" i="1"/>
  <c r="AD238" i="1"/>
  <c r="AC238" i="1"/>
  <c r="AG237" i="1"/>
  <c r="AF237" i="1"/>
  <c r="AE237" i="1"/>
  <c r="AD237" i="1"/>
  <c r="AC237" i="1"/>
  <c r="AG236" i="1"/>
  <c r="AF236" i="1"/>
  <c r="AE236" i="1"/>
  <c r="AD236" i="1"/>
  <c r="AC236" i="1"/>
  <c r="AG235" i="1"/>
  <c r="AF235" i="1"/>
  <c r="AE235" i="1"/>
  <c r="AD235" i="1"/>
  <c r="AC235" i="1"/>
  <c r="AG234" i="1"/>
  <c r="AF234" i="1"/>
  <c r="AE234" i="1"/>
  <c r="AD234" i="1"/>
  <c r="AC234" i="1"/>
  <c r="AG233" i="1"/>
  <c r="AF233" i="1"/>
  <c r="AE233" i="1"/>
  <c r="AD233" i="1"/>
  <c r="AC233" i="1"/>
  <c r="AG232" i="1"/>
  <c r="AF232" i="1"/>
  <c r="AE232" i="1"/>
  <c r="AD232" i="1"/>
  <c r="AC232" i="1"/>
  <c r="AG231" i="1"/>
  <c r="AF231" i="1"/>
  <c r="AE231" i="1"/>
  <c r="AD231" i="1"/>
  <c r="AC231" i="1"/>
  <c r="AG230" i="1"/>
  <c r="AF230" i="1"/>
  <c r="AE230" i="1"/>
  <c r="AD230" i="1"/>
  <c r="AC230" i="1"/>
  <c r="AG229" i="1"/>
  <c r="AF229" i="1"/>
  <c r="AE229" i="1"/>
  <c r="AD229" i="1"/>
  <c r="AC229" i="1"/>
  <c r="AG228" i="1"/>
  <c r="AF228" i="1"/>
  <c r="AE228" i="1"/>
  <c r="AD228" i="1"/>
  <c r="AC228" i="1"/>
  <c r="AG227" i="1"/>
  <c r="AF227" i="1"/>
  <c r="AE227" i="1"/>
  <c r="AD227" i="1"/>
  <c r="AC227" i="1"/>
  <c r="AG226" i="1"/>
  <c r="AF226" i="1"/>
  <c r="AE226" i="1"/>
  <c r="AD226" i="1"/>
  <c r="AC226" i="1"/>
  <c r="AG225" i="1"/>
  <c r="AF225" i="1"/>
  <c r="AE225" i="1"/>
  <c r="AD225" i="1"/>
  <c r="AC225" i="1"/>
  <c r="AG224" i="1"/>
  <c r="AF224" i="1"/>
  <c r="AE224" i="1"/>
  <c r="AD224" i="1"/>
  <c r="AC224" i="1"/>
  <c r="AG223" i="1"/>
  <c r="AF223" i="1"/>
  <c r="AE223" i="1"/>
  <c r="AD223" i="1"/>
  <c r="AC223" i="1"/>
  <c r="AG222" i="1"/>
  <c r="AF222" i="1"/>
  <c r="AE222" i="1"/>
  <c r="AD222" i="1"/>
  <c r="AC222" i="1"/>
  <c r="AG221" i="1"/>
  <c r="AF221" i="1"/>
  <c r="AE221" i="1"/>
  <c r="AD221" i="1"/>
  <c r="AC221" i="1"/>
  <c r="AG220" i="1"/>
  <c r="AF220" i="1"/>
  <c r="AE220" i="1"/>
  <c r="AD220" i="1"/>
  <c r="AC220" i="1"/>
  <c r="AG219" i="1"/>
  <c r="AF219" i="1"/>
  <c r="AE219" i="1"/>
  <c r="AD219" i="1"/>
  <c r="AC219" i="1"/>
  <c r="AG218" i="1"/>
  <c r="AF218" i="1"/>
  <c r="AE218" i="1"/>
  <c r="AD218" i="1"/>
  <c r="AC218" i="1"/>
  <c r="AG217" i="1"/>
  <c r="AF217" i="1"/>
  <c r="AE217" i="1"/>
  <c r="AD217" i="1"/>
  <c r="AC217" i="1"/>
  <c r="AG216" i="1"/>
  <c r="AF216" i="1"/>
  <c r="AE216" i="1"/>
  <c r="AD216" i="1"/>
  <c r="AC216" i="1"/>
  <c r="AG215" i="1"/>
  <c r="AF215" i="1"/>
  <c r="AE215" i="1"/>
  <c r="AD215" i="1"/>
  <c r="AC215" i="1"/>
  <c r="AG214" i="1"/>
  <c r="AF214" i="1"/>
  <c r="AE214" i="1"/>
  <c r="AD214" i="1"/>
  <c r="AC214" i="1"/>
  <c r="AG213" i="1"/>
  <c r="AF213" i="1"/>
  <c r="AE213" i="1"/>
  <c r="AD213" i="1"/>
  <c r="AC213" i="1"/>
  <c r="AG212" i="1"/>
  <c r="AF212" i="1"/>
  <c r="AE212" i="1"/>
  <c r="AD212" i="1"/>
  <c r="AC212" i="1"/>
  <c r="AG211" i="1"/>
  <c r="AF211" i="1"/>
  <c r="AE211" i="1"/>
  <c r="AD211" i="1"/>
  <c r="AC211" i="1"/>
  <c r="AG210" i="1"/>
  <c r="AF210" i="1"/>
  <c r="AE210" i="1"/>
  <c r="AD210" i="1"/>
  <c r="AC210" i="1"/>
  <c r="AG209" i="1"/>
  <c r="AF209" i="1"/>
  <c r="AE209" i="1"/>
  <c r="AD209" i="1"/>
  <c r="AC209" i="1"/>
  <c r="AG208" i="1"/>
  <c r="AF208" i="1"/>
  <c r="AE208" i="1"/>
  <c r="AD208" i="1"/>
  <c r="AC208" i="1"/>
  <c r="AG207" i="1"/>
  <c r="AF207" i="1"/>
  <c r="AE207" i="1"/>
  <c r="AD207" i="1"/>
  <c r="AC207" i="1"/>
  <c r="AG206" i="1"/>
  <c r="AF206" i="1"/>
  <c r="AE206" i="1"/>
  <c r="AD206" i="1"/>
  <c r="AC206" i="1"/>
  <c r="AG205" i="1"/>
  <c r="AF205" i="1"/>
  <c r="AE205" i="1"/>
  <c r="AD205" i="1"/>
  <c r="AC205" i="1"/>
  <c r="AG204" i="1"/>
  <c r="AF204" i="1"/>
  <c r="AE204" i="1"/>
  <c r="AD204" i="1"/>
  <c r="AC204" i="1"/>
  <c r="AG203" i="1"/>
  <c r="AF203" i="1"/>
  <c r="AE203" i="1"/>
  <c r="AD203" i="1"/>
  <c r="AC203" i="1"/>
  <c r="AG202" i="1"/>
  <c r="AF202" i="1"/>
  <c r="AE202" i="1"/>
  <c r="AD202" i="1"/>
  <c r="AC202" i="1"/>
  <c r="AG201" i="1"/>
  <c r="AF201" i="1"/>
  <c r="AE201" i="1"/>
  <c r="AD201" i="1"/>
  <c r="AC201" i="1"/>
  <c r="AG200" i="1"/>
  <c r="AF200" i="1"/>
  <c r="AE200" i="1"/>
  <c r="AD200" i="1"/>
  <c r="AC200" i="1"/>
  <c r="AG199" i="1"/>
  <c r="AF199" i="1"/>
  <c r="AE199" i="1"/>
  <c r="AD199" i="1"/>
  <c r="AC199" i="1"/>
  <c r="AG198" i="1"/>
  <c r="AF198" i="1"/>
  <c r="AE198" i="1"/>
  <c r="AD198" i="1"/>
  <c r="AC198" i="1"/>
  <c r="AG197" i="1"/>
  <c r="AF197" i="1"/>
  <c r="AE197" i="1"/>
  <c r="AD197" i="1"/>
  <c r="AC197" i="1"/>
  <c r="AG196" i="1"/>
  <c r="AF196" i="1"/>
  <c r="AE196" i="1"/>
  <c r="AD196" i="1"/>
  <c r="AC196" i="1"/>
  <c r="AG195" i="1"/>
  <c r="AF195" i="1"/>
  <c r="AE195" i="1"/>
  <c r="AD195" i="1"/>
  <c r="AC195" i="1"/>
  <c r="AG194" i="1"/>
  <c r="AF194" i="1"/>
  <c r="AE194" i="1"/>
  <c r="AD194" i="1"/>
  <c r="AC194" i="1"/>
  <c r="AG193" i="1"/>
  <c r="AF193" i="1"/>
  <c r="AE193" i="1"/>
  <c r="AD193" i="1"/>
  <c r="AC193" i="1"/>
  <c r="AG192" i="1"/>
  <c r="AF192" i="1"/>
  <c r="AE192" i="1"/>
  <c r="AD192" i="1"/>
  <c r="AC192" i="1"/>
  <c r="AG191" i="1"/>
  <c r="AF191" i="1"/>
  <c r="AE191" i="1"/>
  <c r="AD191" i="1"/>
  <c r="AC191" i="1"/>
  <c r="AG190" i="1"/>
  <c r="AF190" i="1"/>
  <c r="AE190" i="1"/>
  <c r="AD190" i="1"/>
  <c r="AC190" i="1"/>
  <c r="AG189" i="1"/>
  <c r="AF189" i="1"/>
  <c r="AE189" i="1"/>
  <c r="AD189" i="1"/>
  <c r="AC189" i="1"/>
  <c r="AG188" i="1"/>
  <c r="AF188" i="1"/>
  <c r="AE188" i="1"/>
  <c r="AD188" i="1"/>
  <c r="AC188" i="1"/>
  <c r="AG187" i="1"/>
  <c r="AF187" i="1"/>
  <c r="AE187" i="1"/>
  <c r="AD187" i="1"/>
  <c r="AC187" i="1"/>
  <c r="AG186" i="1"/>
  <c r="AF186" i="1"/>
  <c r="AE186" i="1"/>
  <c r="AD186" i="1"/>
  <c r="AC186" i="1"/>
  <c r="AG185" i="1"/>
  <c r="AF185" i="1"/>
  <c r="AE185" i="1"/>
  <c r="AD185" i="1"/>
  <c r="AC185" i="1"/>
  <c r="AG184" i="1"/>
  <c r="AF184" i="1"/>
  <c r="AE184" i="1"/>
  <c r="AD184" i="1"/>
  <c r="AC184" i="1"/>
  <c r="AG183" i="1"/>
  <c r="AF183" i="1"/>
  <c r="AE183" i="1"/>
  <c r="AD183" i="1"/>
  <c r="AC183" i="1"/>
  <c r="AG182" i="1"/>
  <c r="AF182" i="1"/>
  <c r="AE182" i="1"/>
  <c r="AD182" i="1"/>
  <c r="AC182" i="1"/>
  <c r="AG181" i="1"/>
  <c r="AF181" i="1"/>
  <c r="AE181" i="1"/>
  <c r="AD181" i="1"/>
  <c r="AC181" i="1"/>
  <c r="AG180" i="1"/>
  <c r="AF180" i="1"/>
  <c r="AE180" i="1"/>
  <c r="AD180" i="1"/>
  <c r="AC180" i="1"/>
  <c r="AG179" i="1"/>
  <c r="AF179" i="1"/>
  <c r="AE179" i="1"/>
  <c r="AD179" i="1"/>
  <c r="AC179" i="1"/>
  <c r="AG178" i="1"/>
  <c r="AF178" i="1"/>
  <c r="AE178" i="1"/>
  <c r="AD178" i="1"/>
  <c r="AC178" i="1"/>
  <c r="AG177" i="1"/>
  <c r="AF177" i="1"/>
  <c r="AE177" i="1"/>
  <c r="AD177" i="1"/>
  <c r="AC177" i="1"/>
  <c r="AG176" i="1"/>
  <c r="AF176" i="1"/>
  <c r="AE176" i="1"/>
  <c r="AD176" i="1"/>
  <c r="AC176" i="1"/>
  <c r="AG175" i="1"/>
  <c r="AF175" i="1"/>
  <c r="AE175" i="1"/>
  <c r="AD175" i="1"/>
  <c r="AC175" i="1"/>
  <c r="AG174" i="1"/>
  <c r="AF174" i="1"/>
  <c r="AE174" i="1"/>
  <c r="AD174" i="1"/>
  <c r="AC174" i="1"/>
  <c r="AG173" i="1"/>
  <c r="AF173" i="1"/>
  <c r="AE173" i="1"/>
  <c r="AD173" i="1"/>
  <c r="AC173" i="1"/>
  <c r="AG172" i="1"/>
  <c r="AF172" i="1"/>
  <c r="AE172" i="1"/>
  <c r="AD172" i="1"/>
  <c r="AC172" i="1"/>
  <c r="AG171" i="1"/>
  <c r="AF171" i="1"/>
  <c r="AE171" i="1"/>
  <c r="AD171" i="1"/>
  <c r="AC171" i="1"/>
  <c r="AG170" i="1"/>
  <c r="AF170" i="1"/>
  <c r="AE170" i="1"/>
  <c r="AD170" i="1"/>
  <c r="AC170" i="1"/>
  <c r="AG169" i="1"/>
  <c r="AF169" i="1"/>
  <c r="AE169" i="1"/>
  <c r="AD169" i="1"/>
  <c r="AC169" i="1"/>
  <c r="AG168" i="1"/>
  <c r="AF168" i="1"/>
  <c r="AE168" i="1"/>
  <c r="AD168" i="1"/>
  <c r="AC168" i="1"/>
  <c r="AG167" i="1"/>
  <c r="AF167" i="1"/>
  <c r="AE167" i="1"/>
  <c r="AD167" i="1"/>
  <c r="AC167" i="1"/>
  <c r="AG166" i="1"/>
  <c r="AF166" i="1"/>
  <c r="AE166" i="1"/>
  <c r="AD166" i="1"/>
  <c r="AC166" i="1"/>
  <c r="AG165" i="1"/>
  <c r="AF165" i="1"/>
  <c r="AE165" i="1"/>
  <c r="AD165" i="1"/>
  <c r="AC165" i="1"/>
  <c r="AG164" i="1"/>
  <c r="AF164" i="1"/>
  <c r="AE164" i="1"/>
  <c r="AD164" i="1"/>
  <c r="AC164" i="1"/>
  <c r="AG163" i="1"/>
  <c r="AF163" i="1"/>
  <c r="AE163" i="1"/>
  <c r="AD163" i="1"/>
  <c r="AC163" i="1"/>
  <c r="AG162" i="1"/>
  <c r="AF162" i="1"/>
  <c r="AE162" i="1"/>
  <c r="AD162" i="1"/>
  <c r="AC162" i="1"/>
  <c r="AG161" i="1"/>
  <c r="AF161" i="1"/>
  <c r="AE161" i="1"/>
  <c r="AD161" i="1"/>
  <c r="AC161" i="1"/>
  <c r="AG160" i="1"/>
  <c r="AF160" i="1"/>
  <c r="AE160" i="1"/>
  <c r="AD160" i="1"/>
  <c r="AC160" i="1"/>
  <c r="AG159" i="1"/>
  <c r="AF159" i="1"/>
  <c r="AE159" i="1"/>
  <c r="AD159" i="1"/>
  <c r="AC159" i="1"/>
  <c r="AG158" i="1"/>
  <c r="AF158" i="1"/>
  <c r="AE158" i="1"/>
  <c r="AD158" i="1"/>
  <c r="AC158" i="1"/>
  <c r="AG157" i="1"/>
  <c r="AF157" i="1"/>
  <c r="AE157" i="1"/>
  <c r="AD157" i="1"/>
  <c r="AC157" i="1"/>
  <c r="AG156" i="1"/>
  <c r="AF156" i="1"/>
  <c r="AE156" i="1"/>
  <c r="AD156" i="1"/>
  <c r="AC156" i="1"/>
  <c r="AG155" i="1"/>
  <c r="AF155" i="1"/>
  <c r="AE155" i="1"/>
  <c r="AD155" i="1"/>
  <c r="AC155" i="1"/>
  <c r="AG154" i="1"/>
  <c r="AF154" i="1"/>
  <c r="AE154" i="1"/>
  <c r="AD154" i="1"/>
  <c r="AC154" i="1"/>
  <c r="AG153" i="1"/>
  <c r="AF153" i="1"/>
  <c r="AE153" i="1"/>
  <c r="AD153" i="1"/>
  <c r="AC153" i="1"/>
  <c r="AG152" i="1"/>
  <c r="AF152" i="1"/>
  <c r="AE152" i="1"/>
  <c r="AD152" i="1"/>
  <c r="AC152" i="1"/>
  <c r="AG151" i="1"/>
  <c r="AF151" i="1"/>
  <c r="AE151" i="1"/>
  <c r="AD151" i="1"/>
  <c r="AC151" i="1"/>
  <c r="AG150" i="1"/>
  <c r="AF150" i="1"/>
  <c r="AE150" i="1"/>
  <c r="AD150" i="1"/>
  <c r="AC150" i="1"/>
  <c r="AG149" i="1"/>
  <c r="AF149" i="1"/>
  <c r="AE149" i="1"/>
  <c r="AD149" i="1"/>
  <c r="AC149" i="1"/>
  <c r="AG148" i="1"/>
  <c r="AF148" i="1"/>
  <c r="AE148" i="1"/>
  <c r="AD148" i="1"/>
  <c r="AC148" i="1"/>
  <c r="AG147" i="1"/>
  <c r="AF147" i="1"/>
  <c r="AE147" i="1"/>
  <c r="AD147" i="1"/>
  <c r="AC147" i="1"/>
  <c r="AG146" i="1"/>
  <c r="AF146" i="1"/>
  <c r="AE146" i="1"/>
  <c r="AD146" i="1"/>
  <c r="AC146" i="1"/>
  <c r="AG145" i="1"/>
  <c r="AF145" i="1"/>
  <c r="AE145" i="1"/>
  <c r="AD145" i="1"/>
  <c r="AC145" i="1"/>
  <c r="AG144" i="1"/>
  <c r="AF144" i="1"/>
  <c r="AE144" i="1"/>
  <c r="AD144" i="1"/>
  <c r="AC144" i="1"/>
  <c r="AG143" i="1"/>
  <c r="AF143" i="1"/>
  <c r="AE143" i="1"/>
  <c r="AD143" i="1"/>
  <c r="AC143" i="1"/>
  <c r="AG142" i="1"/>
  <c r="AF142" i="1"/>
  <c r="AE142" i="1"/>
  <c r="AD142" i="1"/>
  <c r="AC142" i="1"/>
  <c r="AG141" i="1"/>
  <c r="AF141" i="1"/>
  <c r="AE141" i="1"/>
  <c r="AD141" i="1"/>
  <c r="AC141" i="1"/>
  <c r="AG140" i="1"/>
  <c r="AF140" i="1"/>
  <c r="AE140" i="1"/>
  <c r="AD140" i="1"/>
  <c r="AC140" i="1"/>
  <c r="AG139" i="1"/>
  <c r="AF139" i="1"/>
  <c r="AE139" i="1"/>
  <c r="AD139" i="1"/>
  <c r="AC139" i="1"/>
  <c r="AG138" i="1"/>
  <c r="AF138" i="1"/>
  <c r="AE138" i="1"/>
  <c r="AD138" i="1"/>
  <c r="AC138" i="1"/>
  <c r="AG137" i="1"/>
  <c r="AF137" i="1"/>
  <c r="AE137" i="1"/>
  <c r="AD137" i="1"/>
  <c r="AC137" i="1"/>
  <c r="AG136" i="1"/>
  <c r="AF136" i="1"/>
  <c r="AE136" i="1"/>
  <c r="AD136" i="1"/>
  <c r="AC136" i="1"/>
  <c r="AG135" i="1"/>
  <c r="AF135" i="1"/>
  <c r="AE135" i="1"/>
  <c r="AD135" i="1"/>
  <c r="AC135" i="1"/>
  <c r="AG134" i="1"/>
  <c r="AF134" i="1"/>
  <c r="AE134" i="1"/>
  <c r="AD134" i="1"/>
  <c r="AC134" i="1"/>
  <c r="AG133" i="1"/>
  <c r="AF133" i="1"/>
  <c r="AE133" i="1"/>
  <c r="AD133" i="1"/>
  <c r="AC133" i="1"/>
  <c r="AG132" i="1"/>
  <c r="AF132" i="1"/>
  <c r="AE132" i="1"/>
  <c r="AD132" i="1"/>
  <c r="AC132" i="1"/>
  <c r="AG131" i="1"/>
  <c r="AF131" i="1"/>
  <c r="AE131" i="1"/>
  <c r="AD131" i="1"/>
  <c r="AC131" i="1"/>
  <c r="AG130" i="1"/>
  <c r="AF130" i="1"/>
  <c r="AE130" i="1"/>
  <c r="AD130" i="1"/>
  <c r="AC130" i="1"/>
  <c r="AG129" i="1"/>
  <c r="AF129" i="1"/>
  <c r="AE129" i="1"/>
  <c r="AD129" i="1"/>
  <c r="AC129" i="1"/>
  <c r="AG128" i="1"/>
  <c r="AF128" i="1"/>
  <c r="AE128" i="1"/>
  <c r="AD128" i="1"/>
  <c r="AC128" i="1"/>
  <c r="AG127" i="1"/>
  <c r="AF127" i="1"/>
  <c r="AE127" i="1"/>
  <c r="AD127" i="1"/>
  <c r="AC127" i="1"/>
  <c r="AG126" i="1"/>
  <c r="AF126" i="1"/>
  <c r="AE126" i="1"/>
  <c r="AD126" i="1"/>
  <c r="AC126" i="1"/>
  <c r="AG125" i="1"/>
  <c r="AF125" i="1"/>
  <c r="AE125" i="1"/>
  <c r="AD125" i="1"/>
  <c r="AC125" i="1"/>
  <c r="AG124" i="1"/>
  <c r="AF124" i="1"/>
  <c r="AE124" i="1"/>
  <c r="AD124" i="1"/>
  <c r="AC124" i="1"/>
  <c r="AG123" i="1"/>
  <c r="AF123" i="1"/>
  <c r="AE123" i="1"/>
  <c r="AD123" i="1"/>
  <c r="AC123" i="1"/>
  <c r="AG122" i="1"/>
  <c r="AF122" i="1"/>
  <c r="AE122" i="1"/>
  <c r="AD122" i="1"/>
  <c r="AC122" i="1"/>
  <c r="AG121" i="1"/>
  <c r="AF121" i="1"/>
  <c r="AE121" i="1"/>
  <c r="AD121" i="1"/>
  <c r="AC121" i="1"/>
  <c r="AG120" i="1"/>
  <c r="AF120" i="1"/>
  <c r="AE120" i="1"/>
  <c r="AD120" i="1"/>
  <c r="AC120" i="1"/>
  <c r="AG119" i="1"/>
  <c r="AF119" i="1"/>
  <c r="AE119" i="1"/>
  <c r="AD119" i="1"/>
  <c r="AC119" i="1"/>
  <c r="AG118" i="1"/>
  <c r="AF118" i="1"/>
  <c r="AE118" i="1"/>
  <c r="AD118" i="1"/>
  <c r="AC118" i="1"/>
  <c r="AG117" i="1"/>
  <c r="AF117" i="1"/>
  <c r="AE117" i="1"/>
  <c r="AD117" i="1"/>
  <c r="AC117" i="1"/>
  <c r="AG116" i="1"/>
  <c r="AF116" i="1"/>
  <c r="AE116" i="1"/>
  <c r="AD116" i="1"/>
  <c r="AC116" i="1"/>
  <c r="AG115" i="1"/>
  <c r="AF115" i="1"/>
  <c r="AE115" i="1"/>
  <c r="AD115" i="1"/>
  <c r="AC115" i="1"/>
  <c r="AG114" i="1"/>
  <c r="AF114" i="1"/>
  <c r="AE114" i="1"/>
  <c r="AD114" i="1"/>
  <c r="AC114" i="1"/>
  <c r="AG113" i="1"/>
  <c r="AF113" i="1"/>
  <c r="AE113" i="1"/>
  <c r="AD113" i="1"/>
  <c r="AC113" i="1"/>
  <c r="AG112" i="1"/>
  <c r="AF112" i="1"/>
  <c r="AE112" i="1"/>
  <c r="AD112" i="1"/>
  <c r="AC112" i="1"/>
  <c r="AG111" i="1"/>
  <c r="AF111" i="1"/>
  <c r="AE111" i="1"/>
  <c r="AD111" i="1"/>
  <c r="AC111" i="1"/>
  <c r="AG110" i="1"/>
  <c r="AF110" i="1"/>
  <c r="AE110" i="1"/>
  <c r="AD110" i="1"/>
  <c r="AC110" i="1"/>
  <c r="AG109" i="1"/>
  <c r="AF109" i="1"/>
  <c r="AE109" i="1"/>
  <c r="AD109" i="1"/>
  <c r="AC109" i="1"/>
  <c r="AG108" i="1"/>
  <c r="AF108" i="1"/>
  <c r="AE108" i="1"/>
  <c r="AD108" i="1"/>
  <c r="AC108" i="1"/>
  <c r="AG107" i="1"/>
  <c r="AF107" i="1"/>
  <c r="AE107" i="1"/>
  <c r="AD107" i="1"/>
  <c r="AC107" i="1"/>
  <c r="AG106" i="1"/>
  <c r="AF106" i="1"/>
  <c r="AE106" i="1"/>
  <c r="AD106" i="1"/>
  <c r="AC106" i="1"/>
  <c r="AG105" i="1"/>
  <c r="AF105" i="1"/>
  <c r="AE105" i="1"/>
  <c r="AD105" i="1"/>
  <c r="AC105" i="1"/>
  <c r="AG104" i="1"/>
  <c r="AF104" i="1"/>
  <c r="AE104" i="1"/>
  <c r="AD104" i="1"/>
  <c r="AC104" i="1"/>
  <c r="AG103" i="1"/>
  <c r="AF103" i="1"/>
  <c r="AE103" i="1"/>
  <c r="AD103" i="1"/>
  <c r="AC103" i="1"/>
  <c r="AG102" i="1"/>
  <c r="AF102" i="1"/>
  <c r="AE102" i="1"/>
  <c r="AD102" i="1"/>
  <c r="AC102" i="1"/>
  <c r="AG101" i="1"/>
  <c r="AF101" i="1"/>
  <c r="AE101" i="1"/>
  <c r="AD101" i="1"/>
  <c r="AC101" i="1"/>
  <c r="AG100" i="1"/>
  <c r="AF100" i="1"/>
  <c r="AE100" i="1"/>
  <c r="AD100" i="1"/>
  <c r="AC100" i="1"/>
  <c r="AG99" i="1"/>
  <c r="AF99" i="1"/>
  <c r="AE99" i="1"/>
  <c r="AD99" i="1"/>
  <c r="AC99" i="1"/>
  <c r="AG98" i="1"/>
  <c r="AF98" i="1"/>
  <c r="AE98" i="1"/>
  <c r="AD98" i="1"/>
  <c r="AC98" i="1"/>
  <c r="AG97" i="1"/>
  <c r="AF97" i="1"/>
  <c r="AE97" i="1"/>
  <c r="AD97" i="1"/>
  <c r="AC97" i="1"/>
  <c r="AG96" i="1"/>
  <c r="AF96" i="1"/>
  <c r="AE96" i="1"/>
  <c r="AD96" i="1"/>
  <c r="AC96" i="1"/>
  <c r="AG95" i="1"/>
  <c r="AF95" i="1"/>
  <c r="AE95" i="1"/>
  <c r="AD95" i="1"/>
  <c r="AC95" i="1"/>
  <c r="AG94" i="1"/>
  <c r="AF94" i="1"/>
  <c r="AE94" i="1"/>
  <c r="AD94" i="1"/>
  <c r="AC94" i="1"/>
  <c r="AG93" i="1"/>
  <c r="AF93" i="1"/>
  <c r="AE93" i="1"/>
  <c r="AD93" i="1"/>
  <c r="AC93" i="1"/>
  <c r="AG92" i="1"/>
  <c r="AF92" i="1"/>
  <c r="AE92" i="1"/>
  <c r="AD92" i="1"/>
  <c r="AC92" i="1"/>
  <c r="AG91" i="1"/>
  <c r="AF91" i="1"/>
  <c r="AE91" i="1"/>
  <c r="AD91" i="1"/>
  <c r="AC91" i="1"/>
  <c r="AG90" i="1"/>
  <c r="AF90" i="1"/>
  <c r="AE90" i="1"/>
  <c r="AD90" i="1"/>
  <c r="AC90" i="1"/>
  <c r="AG89" i="1"/>
  <c r="AF89" i="1"/>
  <c r="AE89" i="1"/>
  <c r="AD89" i="1"/>
  <c r="AC89" i="1"/>
  <c r="AG88" i="1"/>
  <c r="AF88" i="1"/>
  <c r="AE88" i="1"/>
  <c r="AD88" i="1"/>
  <c r="AC88" i="1"/>
  <c r="AG87" i="1"/>
  <c r="AF87" i="1"/>
  <c r="AE87" i="1"/>
  <c r="AD87" i="1"/>
  <c r="AC87" i="1"/>
  <c r="AG86" i="1"/>
  <c r="AF86" i="1"/>
  <c r="AE86" i="1"/>
  <c r="AD86" i="1"/>
  <c r="AC86" i="1"/>
  <c r="AG85" i="1"/>
  <c r="AF85" i="1"/>
  <c r="AE85" i="1"/>
  <c r="AD85" i="1"/>
  <c r="AC85" i="1"/>
  <c r="AG84" i="1"/>
  <c r="AF84" i="1"/>
  <c r="AE84" i="1"/>
  <c r="AD84" i="1"/>
  <c r="AC84" i="1"/>
  <c r="AG83" i="1"/>
  <c r="AF83" i="1"/>
  <c r="AE83" i="1"/>
  <c r="AD83" i="1"/>
  <c r="AC83" i="1"/>
  <c r="AG82" i="1"/>
  <c r="AF82" i="1"/>
  <c r="AE82" i="1"/>
  <c r="AD82" i="1"/>
  <c r="AC82" i="1"/>
  <c r="AG81" i="1"/>
  <c r="AF81" i="1"/>
  <c r="AE81" i="1"/>
  <c r="AD81" i="1"/>
  <c r="AC81" i="1"/>
  <c r="AG80" i="1"/>
  <c r="AF80" i="1"/>
  <c r="AE80" i="1"/>
  <c r="AD80" i="1"/>
  <c r="AC80" i="1"/>
  <c r="AG79" i="1"/>
  <c r="AF79" i="1"/>
  <c r="AE79" i="1"/>
  <c r="AD79" i="1"/>
  <c r="AC79" i="1"/>
  <c r="AG78" i="1"/>
  <c r="AF78" i="1"/>
  <c r="AE78" i="1"/>
  <c r="AD78" i="1"/>
  <c r="AC78" i="1"/>
  <c r="AG77" i="1"/>
  <c r="AF77" i="1"/>
  <c r="AE77" i="1"/>
  <c r="AD77" i="1"/>
  <c r="AC77" i="1"/>
  <c r="AG76" i="1"/>
  <c r="AF76" i="1"/>
  <c r="AE76" i="1"/>
  <c r="AD76" i="1"/>
  <c r="AC76" i="1"/>
  <c r="AG75" i="1"/>
  <c r="AF75" i="1"/>
  <c r="AE75" i="1"/>
  <c r="AD75" i="1"/>
  <c r="AC75" i="1"/>
  <c r="AG74" i="1"/>
  <c r="AF74" i="1"/>
  <c r="AE74" i="1"/>
  <c r="AD74" i="1"/>
  <c r="AC74" i="1"/>
  <c r="AG73" i="1"/>
  <c r="AF73" i="1"/>
  <c r="AE73" i="1"/>
  <c r="AD73" i="1"/>
  <c r="AC73" i="1"/>
  <c r="AG72" i="1"/>
  <c r="AF72" i="1"/>
  <c r="AE72" i="1"/>
  <c r="AD72" i="1"/>
  <c r="AC72" i="1"/>
  <c r="AG71" i="1"/>
  <c r="AF71" i="1"/>
  <c r="AE71" i="1"/>
  <c r="AD71" i="1"/>
  <c r="AC71" i="1"/>
  <c r="AG70" i="1"/>
  <c r="AF70" i="1"/>
  <c r="AE70" i="1"/>
  <c r="AD70" i="1"/>
  <c r="AC70" i="1"/>
  <c r="AG69" i="1"/>
  <c r="AF69" i="1"/>
  <c r="AE69" i="1"/>
  <c r="AD69" i="1"/>
  <c r="AC69" i="1"/>
  <c r="AG68" i="1"/>
  <c r="AF68" i="1"/>
  <c r="AE68" i="1"/>
  <c r="AD68" i="1"/>
  <c r="AC68" i="1"/>
  <c r="AG67" i="1"/>
  <c r="AF67" i="1"/>
  <c r="AE67" i="1"/>
  <c r="AD67" i="1"/>
  <c r="AC67" i="1"/>
  <c r="AG66" i="1"/>
  <c r="AF66" i="1"/>
  <c r="AE66" i="1"/>
  <c r="AD66" i="1"/>
  <c r="AC66" i="1"/>
  <c r="AG65" i="1"/>
  <c r="AF65" i="1"/>
  <c r="AE65" i="1"/>
  <c r="AD65" i="1"/>
  <c r="AC65" i="1"/>
  <c r="AG64" i="1"/>
  <c r="AF64" i="1"/>
  <c r="AE64" i="1"/>
  <c r="AD64" i="1"/>
  <c r="AC64" i="1"/>
  <c r="AG63" i="1"/>
  <c r="AF63" i="1"/>
  <c r="AE63" i="1"/>
  <c r="AD63" i="1"/>
  <c r="AC63" i="1"/>
  <c r="AG62" i="1"/>
  <c r="AF62" i="1"/>
  <c r="AE62" i="1"/>
  <c r="AD62" i="1"/>
  <c r="AC62" i="1"/>
  <c r="AG61" i="1"/>
  <c r="AF61" i="1"/>
  <c r="AE61" i="1"/>
  <c r="AD61" i="1"/>
  <c r="AC61" i="1"/>
  <c r="AG60" i="1"/>
  <c r="AF60" i="1"/>
  <c r="AE60" i="1"/>
  <c r="AD60" i="1"/>
  <c r="AC60" i="1"/>
  <c r="AG59" i="1"/>
  <c r="AF59" i="1"/>
  <c r="AE59" i="1"/>
  <c r="AD59" i="1"/>
  <c r="AC59" i="1"/>
  <c r="AG58" i="1"/>
  <c r="AF58" i="1"/>
  <c r="AE58" i="1"/>
  <c r="AD58" i="1"/>
  <c r="AC58" i="1"/>
  <c r="AG57" i="1"/>
  <c r="AF57" i="1"/>
  <c r="AE57" i="1"/>
  <c r="AD57" i="1"/>
  <c r="AC57" i="1"/>
  <c r="AG56" i="1"/>
  <c r="AF56" i="1"/>
  <c r="AE56" i="1"/>
  <c r="AD56" i="1"/>
  <c r="AC56" i="1"/>
  <c r="AG55" i="1"/>
  <c r="AF55" i="1"/>
  <c r="AE55" i="1"/>
  <c r="AD55" i="1"/>
  <c r="AC55" i="1"/>
  <c r="AG54" i="1"/>
  <c r="AF54" i="1"/>
  <c r="AE54" i="1"/>
  <c r="AD54" i="1"/>
  <c r="AC54" i="1"/>
  <c r="AG53" i="1"/>
  <c r="AF53" i="1"/>
  <c r="AE53" i="1"/>
  <c r="AD53" i="1"/>
  <c r="AC53" i="1"/>
  <c r="AG52" i="1"/>
  <c r="AF52" i="1"/>
  <c r="AE52" i="1"/>
  <c r="AD52" i="1"/>
  <c r="AC52" i="1"/>
  <c r="AG51" i="1"/>
  <c r="AF51" i="1"/>
  <c r="AE51" i="1"/>
  <c r="AD51" i="1"/>
  <c r="AC51" i="1"/>
  <c r="AG50" i="1"/>
  <c r="AF50" i="1"/>
  <c r="AE50" i="1"/>
  <c r="AD50" i="1"/>
  <c r="AC50" i="1"/>
  <c r="AG49" i="1"/>
  <c r="AF49" i="1"/>
  <c r="AE49" i="1"/>
  <c r="AD49" i="1"/>
  <c r="AC49" i="1"/>
  <c r="AG48" i="1"/>
  <c r="AF48" i="1"/>
  <c r="AE48" i="1"/>
  <c r="AD48" i="1"/>
  <c r="AC48" i="1"/>
  <c r="AG47" i="1"/>
  <c r="AF47" i="1"/>
  <c r="AE47" i="1"/>
  <c r="AD47" i="1"/>
  <c r="AC47" i="1"/>
  <c r="AG46" i="1"/>
  <c r="AF46" i="1"/>
  <c r="AE46" i="1"/>
  <c r="AD46" i="1"/>
  <c r="AC46" i="1"/>
  <c r="AG45" i="1"/>
  <c r="AF45" i="1"/>
  <c r="AE45" i="1"/>
  <c r="AD45" i="1"/>
  <c r="AC45" i="1"/>
  <c r="AG44" i="1"/>
  <c r="AF44" i="1"/>
  <c r="AE44" i="1"/>
  <c r="AD44" i="1"/>
  <c r="AC44" i="1"/>
  <c r="AG43" i="1"/>
  <c r="AF43" i="1"/>
  <c r="AE43" i="1"/>
  <c r="AD43" i="1"/>
  <c r="AC43" i="1"/>
  <c r="AG42" i="1"/>
  <c r="AF42" i="1"/>
  <c r="AE42" i="1"/>
  <c r="AD42" i="1"/>
  <c r="AC42" i="1"/>
  <c r="AG41" i="1"/>
  <c r="AF41" i="1"/>
  <c r="AE41" i="1"/>
  <c r="AD41" i="1"/>
  <c r="AC41" i="1"/>
  <c r="AG40" i="1"/>
  <c r="AF40" i="1"/>
  <c r="AE40" i="1"/>
  <c r="AD40" i="1"/>
  <c r="AC40" i="1"/>
  <c r="AG39" i="1"/>
  <c r="AF39" i="1"/>
  <c r="AE39" i="1"/>
  <c r="AD39" i="1"/>
  <c r="AC39" i="1"/>
  <c r="AG38" i="1"/>
  <c r="AF38" i="1"/>
  <c r="AE38" i="1"/>
  <c r="AD38" i="1"/>
  <c r="AC38" i="1"/>
  <c r="AG37" i="1"/>
  <c r="AF37" i="1"/>
  <c r="AE37" i="1"/>
  <c r="AD37" i="1"/>
  <c r="AC37" i="1"/>
  <c r="AG36" i="1"/>
  <c r="AF36" i="1"/>
  <c r="AE36" i="1"/>
  <c r="AD36" i="1"/>
  <c r="AC36" i="1"/>
  <c r="AG35" i="1"/>
  <c r="AF35" i="1"/>
  <c r="AE35" i="1"/>
  <c r="AD35" i="1"/>
  <c r="AC35" i="1"/>
  <c r="AG34" i="1"/>
  <c r="AF34" i="1"/>
  <c r="AE34" i="1"/>
  <c r="AD34" i="1"/>
  <c r="AC34" i="1"/>
  <c r="AG33" i="1"/>
  <c r="AF33" i="1"/>
  <c r="AE33" i="1"/>
  <c r="AD33" i="1"/>
  <c r="AC33" i="1"/>
  <c r="AG32" i="1"/>
  <c r="AF32" i="1"/>
  <c r="AE32" i="1"/>
  <c r="AD32" i="1"/>
  <c r="AC32" i="1"/>
  <c r="AG31" i="1"/>
  <c r="AF31" i="1"/>
  <c r="AE31" i="1"/>
  <c r="AD31" i="1"/>
  <c r="AC31" i="1"/>
  <c r="AG30" i="1"/>
  <c r="AF30" i="1"/>
  <c r="AE30" i="1"/>
  <c r="AD30" i="1"/>
  <c r="AC30" i="1"/>
  <c r="AG29" i="1"/>
  <c r="AF29" i="1"/>
  <c r="AE29" i="1"/>
  <c r="AD29" i="1"/>
  <c r="AC29" i="1"/>
  <c r="AC28" i="1"/>
  <c r="AB28" i="1"/>
  <c r="AF28" i="1"/>
  <c r="AE28" i="1"/>
  <c r="AD28" i="1"/>
  <c r="AB1027" i="1"/>
  <c r="AB1026" i="1"/>
  <c r="AB1025" i="1"/>
  <c r="AB1024" i="1"/>
  <c r="AB1023" i="1"/>
  <c r="AB1022" i="1"/>
  <c r="AB1021" i="1"/>
  <c r="AB1020" i="1"/>
  <c r="AB1019" i="1"/>
  <c r="AB1018" i="1"/>
  <c r="AB1017" i="1"/>
  <c r="AB1016" i="1"/>
  <c r="AB1015" i="1"/>
  <c r="AB1014" i="1"/>
  <c r="AB1013" i="1"/>
  <c r="AB1012" i="1"/>
  <c r="AB1011" i="1"/>
  <c r="AB1010" i="1"/>
  <c r="AB1009" i="1"/>
  <c r="AB1008" i="1"/>
  <c r="AB1007" i="1"/>
  <c r="AB1006" i="1"/>
  <c r="AB1005" i="1"/>
  <c r="AB1004" i="1"/>
  <c r="AB1003" i="1"/>
  <c r="AB1002" i="1"/>
  <c r="AB1001" i="1"/>
  <c r="AB1000" i="1"/>
  <c r="AB999" i="1"/>
  <c r="AB998" i="1"/>
  <c r="AB997" i="1"/>
  <c r="AB996" i="1"/>
  <c r="AB995" i="1"/>
  <c r="AB994" i="1"/>
  <c r="AB993" i="1"/>
  <c r="AB992" i="1"/>
  <c r="AB991" i="1"/>
  <c r="AB990" i="1"/>
  <c r="AB989" i="1"/>
  <c r="AB988" i="1"/>
  <c r="AB987" i="1"/>
  <c r="AB986" i="1"/>
  <c r="AB985" i="1"/>
  <c r="AB984" i="1"/>
  <c r="AB983" i="1"/>
  <c r="AB982" i="1"/>
  <c r="AB981" i="1"/>
  <c r="AB980" i="1"/>
  <c r="AB979" i="1"/>
  <c r="AB978" i="1"/>
  <c r="AB977" i="1"/>
  <c r="AB976" i="1"/>
  <c r="AB975" i="1"/>
  <c r="AB974" i="1"/>
  <c r="AB973" i="1"/>
  <c r="AB972" i="1"/>
  <c r="AB971" i="1"/>
  <c r="AB970" i="1"/>
  <c r="AB969" i="1"/>
  <c r="AB968" i="1"/>
  <c r="AB967" i="1"/>
  <c r="AB966" i="1"/>
  <c r="AB965" i="1"/>
  <c r="AB964" i="1"/>
  <c r="AB963" i="1"/>
  <c r="AB962" i="1"/>
  <c r="AB961" i="1"/>
  <c r="AB960" i="1"/>
  <c r="AB959" i="1"/>
  <c r="AB958" i="1"/>
  <c r="AB957" i="1"/>
  <c r="AB956" i="1"/>
  <c r="AB955" i="1"/>
  <c r="AB954" i="1"/>
  <c r="AB953" i="1"/>
  <c r="AB952" i="1"/>
  <c r="AB951" i="1"/>
  <c r="AB950" i="1"/>
  <c r="AB949" i="1"/>
  <c r="AB948" i="1"/>
  <c r="AB947" i="1"/>
  <c r="AB946" i="1"/>
  <c r="AB945" i="1"/>
  <c r="AB944" i="1"/>
  <c r="AB943" i="1"/>
  <c r="AB942" i="1"/>
  <c r="AB941" i="1"/>
  <c r="AB940" i="1"/>
  <c r="AB939" i="1"/>
  <c r="AB938" i="1"/>
  <c r="AB937" i="1"/>
  <c r="AB936" i="1"/>
  <c r="AB935" i="1"/>
  <c r="AB934" i="1"/>
  <c r="AB933" i="1"/>
  <c r="AB932" i="1"/>
  <c r="AB931" i="1"/>
  <c r="AB930" i="1"/>
  <c r="AB929" i="1"/>
  <c r="AB928" i="1"/>
  <c r="AB927" i="1"/>
  <c r="AB926" i="1"/>
  <c r="AB925" i="1"/>
  <c r="AB924" i="1"/>
  <c r="AB923" i="1"/>
  <c r="AB922" i="1"/>
  <c r="AB921" i="1"/>
  <c r="AB920" i="1"/>
  <c r="AB919" i="1"/>
  <c r="AB918" i="1"/>
  <c r="AB917" i="1"/>
  <c r="AB916" i="1"/>
  <c r="AB915" i="1"/>
  <c r="AB914" i="1"/>
  <c r="AB913" i="1"/>
  <c r="AB912" i="1"/>
  <c r="AB911" i="1"/>
  <c r="AB910" i="1"/>
  <c r="AB909" i="1"/>
  <c r="AB908" i="1"/>
  <c r="AB907" i="1"/>
  <c r="AB906" i="1"/>
  <c r="AB905" i="1"/>
  <c r="AB904" i="1"/>
  <c r="AB903" i="1"/>
  <c r="AB902" i="1"/>
  <c r="AB901" i="1"/>
  <c r="AB900" i="1"/>
  <c r="AB899" i="1"/>
  <c r="AB898" i="1"/>
  <c r="AB897" i="1"/>
  <c r="AB896" i="1"/>
  <c r="AB895" i="1"/>
  <c r="AB894" i="1"/>
  <c r="AB893" i="1"/>
  <c r="AB892" i="1"/>
  <c r="AB891" i="1"/>
  <c r="AB890" i="1"/>
  <c r="AB889" i="1"/>
  <c r="AB888" i="1"/>
  <c r="AB887" i="1"/>
  <c r="AB886" i="1"/>
  <c r="AB885" i="1"/>
  <c r="AB884" i="1"/>
  <c r="AB883" i="1"/>
  <c r="AB882" i="1"/>
  <c r="AB881" i="1"/>
  <c r="AB880" i="1"/>
  <c r="AB879" i="1"/>
  <c r="AB878" i="1"/>
  <c r="AB877" i="1"/>
  <c r="AB876" i="1"/>
  <c r="AB875" i="1"/>
  <c r="AB874" i="1"/>
  <c r="AB873" i="1"/>
  <c r="AB872" i="1"/>
  <c r="AB871" i="1"/>
  <c r="AB870" i="1"/>
  <c r="AB869" i="1"/>
  <c r="AB868" i="1"/>
  <c r="AB867" i="1"/>
  <c r="AB866" i="1"/>
  <c r="AB865" i="1"/>
  <c r="AB864" i="1"/>
  <c r="AB863" i="1"/>
  <c r="AB862" i="1"/>
  <c r="AB861" i="1"/>
  <c r="AB860" i="1"/>
  <c r="AB859" i="1"/>
  <c r="AB858" i="1"/>
  <c r="AB857" i="1"/>
  <c r="AB856" i="1"/>
  <c r="AB855" i="1"/>
  <c r="AB854" i="1"/>
  <c r="AB853" i="1"/>
  <c r="AB852" i="1"/>
  <c r="AB851" i="1"/>
  <c r="AB850" i="1"/>
  <c r="AB849" i="1"/>
  <c r="AB848" i="1"/>
  <c r="AB847" i="1"/>
  <c r="AB846" i="1"/>
  <c r="AB845" i="1"/>
  <c r="AB844" i="1"/>
  <c r="AB843" i="1"/>
  <c r="AB842" i="1"/>
  <c r="AB841" i="1"/>
  <c r="AB840" i="1"/>
  <c r="AB839" i="1"/>
  <c r="AB838" i="1"/>
  <c r="AB837" i="1"/>
  <c r="AB836" i="1"/>
  <c r="AB835" i="1"/>
  <c r="AB834" i="1"/>
  <c r="AB833" i="1"/>
  <c r="AB832" i="1"/>
  <c r="AB831" i="1"/>
  <c r="AB830" i="1"/>
  <c r="AB829" i="1"/>
  <c r="AB828" i="1"/>
  <c r="AB827" i="1"/>
  <c r="AB826" i="1"/>
  <c r="AB825" i="1"/>
  <c r="AB824" i="1"/>
  <c r="AB823" i="1"/>
  <c r="AB822" i="1"/>
  <c r="AB821" i="1"/>
  <c r="AB820" i="1"/>
  <c r="AB819" i="1"/>
  <c r="AB818" i="1"/>
  <c r="AB817" i="1"/>
  <c r="AB816" i="1"/>
  <c r="AB815" i="1"/>
  <c r="AB814" i="1"/>
  <c r="AB813" i="1"/>
  <c r="AB812" i="1"/>
  <c r="AB811" i="1"/>
  <c r="AB810" i="1"/>
  <c r="AB809" i="1"/>
  <c r="AB808" i="1"/>
  <c r="AB807" i="1"/>
  <c r="AB806" i="1"/>
  <c r="AB805" i="1"/>
  <c r="AB804" i="1"/>
  <c r="AB803" i="1"/>
  <c r="AB802" i="1"/>
  <c r="AB801" i="1"/>
  <c r="AB800" i="1"/>
  <c r="AB799" i="1"/>
  <c r="AB798" i="1"/>
  <c r="AB797" i="1"/>
  <c r="AB796" i="1"/>
  <c r="AB795" i="1"/>
  <c r="AB794" i="1"/>
  <c r="AB793" i="1"/>
  <c r="AB792" i="1"/>
  <c r="AB791" i="1"/>
  <c r="AB790" i="1"/>
  <c r="AB789" i="1"/>
  <c r="AB788" i="1"/>
  <c r="AB787" i="1"/>
  <c r="AB786" i="1"/>
  <c r="AB785" i="1"/>
  <c r="AB784" i="1"/>
  <c r="AB783" i="1"/>
  <c r="AB782" i="1"/>
  <c r="AB781" i="1"/>
  <c r="AB780" i="1"/>
  <c r="AB779" i="1"/>
  <c r="AB778" i="1"/>
  <c r="AB777" i="1"/>
  <c r="AB776" i="1"/>
  <c r="AB775" i="1"/>
  <c r="AB774" i="1"/>
  <c r="AB773" i="1"/>
  <c r="AB772" i="1"/>
  <c r="AB771" i="1"/>
  <c r="AB770" i="1"/>
  <c r="AB769" i="1"/>
  <c r="AB768" i="1"/>
  <c r="AB767" i="1"/>
  <c r="AB766" i="1"/>
  <c r="AB765" i="1"/>
  <c r="AB764" i="1"/>
  <c r="AB763" i="1"/>
  <c r="AB762" i="1"/>
  <c r="AB761" i="1"/>
  <c r="AB760" i="1"/>
  <c r="AB759" i="1"/>
  <c r="AB758" i="1"/>
  <c r="AB757" i="1"/>
  <c r="AB756" i="1"/>
  <c r="AB755" i="1"/>
  <c r="AB754" i="1"/>
  <c r="AB753" i="1"/>
  <c r="AB752" i="1"/>
  <c r="AB751" i="1"/>
  <c r="AB750" i="1"/>
  <c r="AB749" i="1"/>
  <c r="AB748" i="1"/>
  <c r="AB747" i="1"/>
  <c r="AB746" i="1"/>
  <c r="AB745" i="1"/>
  <c r="AB744" i="1"/>
  <c r="AB743" i="1"/>
  <c r="AB742" i="1"/>
  <c r="AB741" i="1"/>
  <c r="AB740" i="1"/>
  <c r="AB739" i="1"/>
  <c r="AB738" i="1"/>
  <c r="AB737" i="1"/>
  <c r="AB736" i="1"/>
  <c r="AB735" i="1"/>
  <c r="AB734" i="1"/>
  <c r="AB733" i="1"/>
  <c r="AB732" i="1"/>
  <c r="AB731" i="1"/>
  <c r="AB730" i="1"/>
  <c r="AB729" i="1"/>
  <c r="AB728" i="1"/>
  <c r="AB727" i="1"/>
  <c r="AB726" i="1"/>
  <c r="AB725" i="1"/>
  <c r="AB724" i="1"/>
  <c r="AB723" i="1"/>
  <c r="AB722" i="1"/>
  <c r="AB721" i="1"/>
  <c r="AB720" i="1"/>
  <c r="AB719" i="1"/>
  <c r="AB718" i="1"/>
  <c r="AB717" i="1"/>
  <c r="AB716" i="1"/>
  <c r="AB715" i="1"/>
  <c r="AB714" i="1"/>
  <c r="AB713" i="1"/>
  <c r="AB712" i="1"/>
  <c r="AB711" i="1"/>
  <c r="AB710" i="1"/>
  <c r="AB709" i="1"/>
  <c r="AB708" i="1"/>
  <c r="AB707" i="1"/>
  <c r="AB706" i="1"/>
  <c r="AB705" i="1"/>
  <c r="AB704" i="1"/>
  <c r="AB703" i="1"/>
  <c r="AB702" i="1"/>
  <c r="AB701" i="1"/>
  <c r="AB700" i="1"/>
  <c r="AB699" i="1"/>
  <c r="AB698" i="1"/>
  <c r="AB697" i="1"/>
  <c r="AB696" i="1"/>
  <c r="AB695" i="1"/>
  <c r="AB694" i="1"/>
  <c r="AB693" i="1"/>
  <c r="AB692" i="1"/>
  <c r="AB691" i="1"/>
  <c r="AB690" i="1"/>
  <c r="AB689" i="1"/>
  <c r="AB688" i="1"/>
  <c r="AB687" i="1"/>
  <c r="AB686" i="1"/>
  <c r="AB685" i="1"/>
  <c r="AB684" i="1"/>
  <c r="AB683" i="1"/>
  <c r="AB682" i="1"/>
  <c r="AB681" i="1"/>
  <c r="AB680" i="1"/>
  <c r="AB679" i="1"/>
  <c r="AB678" i="1"/>
  <c r="AB677" i="1"/>
  <c r="AB676" i="1"/>
  <c r="AB675" i="1"/>
  <c r="AB674" i="1"/>
  <c r="AB673" i="1"/>
  <c r="AB672" i="1"/>
  <c r="AB671" i="1"/>
  <c r="AB670" i="1"/>
  <c r="AB669" i="1"/>
  <c r="AB668" i="1"/>
  <c r="AB667" i="1"/>
  <c r="AB666" i="1"/>
  <c r="AB665" i="1"/>
  <c r="AB664" i="1"/>
  <c r="AB663" i="1"/>
  <c r="AB662" i="1"/>
  <c r="AB661" i="1"/>
  <c r="AB660" i="1"/>
  <c r="AB659" i="1"/>
  <c r="AB658" i="1"/>
  <c r="AB657" i="1"/>
  <c r="AB656" i="1"/>
  <c r="AB655" i="1"/>
  <c r="AB654" i="1"/>
  <c r="AB653" i="1"/>
  <c r="AB652" i="1"/>
  <c r="AB651" i="1"/>
  <c r="AB650" i="1"/>
  <c r="AB649" i="1"/>
  <c r="AB648" i="1"/>
  <c r="AB647" i="1"/>
  <c r="AB646" i="1"/>
  <c r="AB645" i="1"/>
  <c r="AB644" i="1"/>
  <c r="AB643" i="1"/>
  <c r="AB642" i="1"/>
  <c r="AB641" i="1"/>
  <c r="AB640" i="1"/>
  <c r="AB639" i="1"/>
  <c r="AB638" i="1"/>
  <c r="AB637" i="1"/>
  <c r="AB636" i="1"/>
  <c r="AB635" i="1"/>
  <c r="AB634" i="1"/>
  <c r="AB633" i="1"/>
  <c r="AB632" i="1"/>
  <c r="AB631" i="1"/>
  <c r="AB630" i="1"/>
  <c r="AB629" i="1"/>
  <c r="AB628" i="1"/>
  <c r="AB627" i="1"/>
  <c r="AB626" i="1"/>
  <c r="AB625" i="1"/>
  <c r="AB624" i="1"/>
  <c r="AB623" i="1"/>
  <c r="AB622" i="1"/>
  <c r="AB621" i="1"/>
  <c r="AB620" i="1"/>
  <c r="AB619" i="1"/>
  <c r="AB618" i="1"/>
  <c r="AB617" i="1"/>
  <c r="AB616" i="1"/>
  <c r="AB615" i="1"/>
  <c r="AB614" i="1"/>
  <c r="AB613" i="1"/>
  <c r="AB612" i="1"/>
  <c r="AB611" i="1"/>
  <c r="AB610" i="1"/>
  <c r="AB609" i="1"/>
  <c r="AB608" i="1"/>
  <c r="AB607" i="1"/>
  <c r="AB606" i="1"/>
  <c r="AB605" i="1"/>
  <c r="AB604" i="1"/>
  <c r="AB603" i="1"/>
  <c r="AB602" i="1"/>
  <c r="AB601" i="1"/>
  <c r="AB600" i="1"/>
  <c r="AB599" i="1"/>
  <c r="AB598" i="1"/>
  <c r="AB597" i="1"/>
  <c r="AB596" i="1"/>
  <c r="AB595" i="1"/>
  <c r="AB594" i="1"/>
  <c r="AB593" i="1"/>
  <c r="AB592" i="1"/>
  <c r="AB591" i="1"/>
  <c r="AB590" i="1"/>
  <c r="AB589" i="1"/>
  <c r="AB588" i="1"/>
  <c r="AB587" i="1"/>
  <c r="AB586" i="1"/>
  <c r="AB585" i="1"/>
  <c r="AB584" i="1"/>
  <c r="AB583" i="1"/>
  <c r="AB582" i="1"/>
  <c r="AB581" i="1"/>
  <c r="AB580" i="1"/>
  <c r="AB579" i="1"/>
  <c r="AB578" i="1"/>
  <c r="AB577" i="1"/>
  <c r="AB576" i="1"/>
  <c r="AB575" i="1"/>
  <c r="AB574" i="1"/>
  <c r="AB573" i="1"/>
  <c r="AB572" i="1"/>
  <c r="AB571" i="1"/>
  <c r="AB570" i="1"/>
  <c r="AB569" i="1"/>
  <c r="AB568" i="1"/>
  <c r="AB567" i="1"/>
  <c r="AB566" i="1"/>
  <c r="AB565" i="1"/>
  <c r="AB564" i="1"/>
  <c r="AB563" i="1"/>
  <c r="AB562" i="1"/>
  <c r="AB561" i="1"/>
  <c r="AB560" i="1"/>
  <c r="AB559" i="1"/>
  <c r="AB558" i="1"/>
  <c r="AB557" i="1"/>
  <c r="AB556" i="1"/>
  <c r="AB555" i="1"/>
  <c r="AB554" i="1"/>
  <c r="AB553" i="1"/>
  <c r="AB552" i="1"/>
  <c r="AB551" i="1"/>
  <c r="AB550" i="1"/>
  <c r="AB549" i="1"/>
  <c r="AB548" i="1"/>
  <c r="AB547" i="1"/>
  <c r="AB546" i="1"/>
  <c r="AB545" i="1"/>
  <c r="AB544" i="1"/>
  <c r="AB543" i="1"/>
  <c r="AB542" i="1"/>
  <c r="AB541" i="1"/>
  <c r="AB540" i="1"/>
  <c r="AB539" i="1"/>
  <c r="AB538" i="1"/>
  <c r="AB537" i="1"/>
  <c r="AB536" i="1"/>
  <c r="AB535" i="1"/>
  <c r="AB534" i="1"/>
  <c r="AB533" i="1"/>
  <c r="AB532" i="1"/>
  <c r="AB531" i="1"/>
  <c r="AB530" i="1"/>
  <c r="AB529" i="1"/>
  <c r="AB528" i="1"/>
  <c r="AB527" i="1"/>
  <c r="AB526" i="1"/>
  <c r="AB525" i="1"/>
  <c r="AB524" i="1"/>
  <c r="AB523" i="1"/>
  <c r="AB522" i="1"/>
  <c r="AB521" i="1"/>
  <c r="AB520" i="1"/>
  <c r="AB519" i="1"/>
  <c r="AB518" i="1"/>
  <c r="AB517" i="1"/>
  <c r="AB516" i="1"/>
  <c r="AB515" i="1"/>
  <c r="AB514" i="1"/>
  <c r="AB513" i="1"/>
  <c r="AB512" i="1"/>
  <c r="AB511" i="1"/>
  <c r="AB510" i="1"/>
  <c r="AB509" i="1"/>
  <c r="AB508" i="1"/>
  <c r="AB507" i="1"/>
  <c r="AB506" i="1"/>
  <c r="AB505" i="1"/>
  <c r="AB504" i="1"/>
  <c r="AB503" i="1"/>
  <c r="AB502"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6" i="1"/>
  <c r="AB475" i="1"/>
  <c r="AB474" i="1"/>
  <c r="AB473" i="1"/>
  <c r="AB472" i="1"/>
  <c r="AB471" i="1"/>
  <c r="AB470" i="1"/>
  <c r="AB469" i="1"/>
  <c r="AB468" i="1"/>
  <c r="AB467" i="1"/>
  <c r="AB466" i="1"/>
  <c r="AB465" i="1"/>
  <c r="AB464" i="1"/>
  <c r="AB463" i="1"/>
  <c r="AB462" i="1"/>
  <c r="AB461" i="1"/>
  <c r="AB460" i="1"/>
  <c r="AB459" i="1"/>
  <c r="AB458" i="1"/>
  <c r="AB457" i="1"/>
  <c r="AB456" i="1"/>
  <c r="AB455" i="1"/>
  <c r="AB454" i="1"/>
  <c r="AB453" i="1"/>
  <c r="AB452" i="1"/>
  <c r="AB451" i="1"/>
  <c r="AB450" i="1"/>
  <c r="AB449" i="1"/>
  <c r="AB448" i="1"/>
  <c r="AB447" i="1"/>
  <c r="AB446" i="1"/>
  <c r="AB445" i="1"/>
  <c r="AB444" i="1"/>
  <c r="AB443" i="1"/>
  <c r="AB442" i="1"/>
  <c r="AB441" i="1"/>
  <c r="AB440" i="1"/>
  <c r="AB439" i="1"/>
  <c r="AB438" i="1"/>
  <c r="AB437" i="1"/>
  <c r="AB436" i="1"/>
  <c r="AB435" i="1"/>
  <c r="AB434" i="1"/>
  <c r="AB433" i="1"/>
  <c r="AB432" i="1"/>
  <c r="AB431" i="1"/>
  <c r="AB430" i="1"/>
  <c r="AB429" i="1"/>
  <c r="AB428" i="1"/>
  <c r="AB427" i="1"/>
  <c r="AB426" i="1"/>
  <c r="AB425" i="1"/>
  <c r="AB424" i="1"/>
  <c r="AB423" i="1"/>
  <c r="AB422"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3" i="1"/>
  <c r="AB392" i="1"/>
  <c r="AB391" i="1"/>
  <c r="AB390" i="1"/>
  <c r="AB389" i="1"/>
  <c r="AB388" i="1"/>
  <c r="AB387" i="1"/>
  <c r="AB386" i="1"/>
  <c r="AB385" i="1"/>
  <c r="AB384" i="1"/>
  <c r="AB383" i="1"/>
  <c r="AB382" i="1"/>
  <c r="AB381" i="1"/>
  <c r="AB380" i="1"/>
  <c r="AB379" i="1"/>
  <c r="AB378" i="1"/>
  <c r="AB377" i="1"/>
  <c r="AB376" i="1"/>
  <c r="AB375" i="1"/>
  <c r="AB374" i="1"/>
  <c r="AB373" i="1"/>
  <c r="AB372" i="1"/>
  <c r="AB371" i="1"/>
  <c r="AB370" i="1"/>
  <c r="AB369" i="1"/>
  <c r="AB368" i="1"/>
  <c r="AB367" i="1"/>
  <c r="AB366" i="1"/>
  <c r="AB365" i="1"/>
  <c r="AB364" i="1"/>
  <c r="AB363" i="1"/>
  <c r="AB362" i="1"/>
  <c r="AB361" i="1"/>
  <c r="AB360" i="1"/>
  <c r="AB359" i="1"/>
  <c r="AB358" i="1"/>
  <c r="AB357" i="1"/>
  <c r="AB356" i="1"/>
  <c r="AB355" i="1"/>
  <c r="AB354" i="1"/>
  <c r="AB353" i="1"/>
  <c r="AB352" i="1"/>
  <c r="AB351" i="1"/>
  <c r="AB350" i="1"/>
  <c r="AB349" i="1"/>
  <c r="AB348" i="1"/>
  <c r="AB347" i="1"/>
  <c r="AB346" i="1"/>
  <c r="AB345" i="1"/>
  <c r="AB344" i="1"/>
  <c r="AB343" i="1"/>
  <c r="AB342" i="1"/>
  <c r="AB341" i="1"/>
  <c r="AB340" i="1"/>
  <c r="AB339" i="1"/>
  <c r="AB338" i="1"/>
  <c r="AB337" i="1"/>
  <c r="AB336" i="1"/>
  <c r="AB335" i="1"/>
  <c r="AB334" i="1"/>
  <c r="AB333" i="1"/>
  <c r="AB332" i="1"/>
  <c r="AB331" i="1"/>
  <c r="AB330" i="1"/>
  <c r="AB329" i="1"/>
  <c r="AB328" i="1"/>
  <c r="AB327" i="1"/>
  <c r="AB326" i="1"/>
  <c r="AB325" i="1"/>
  <c r="AB324" i="1"/>
  <c r="AB323" i="1"/>
  <c r="AB322" i="1"/>
  <c r="AB321" i="1"/>
  <c r="AB320" i="1"/>
  <c r="AB319" i="1"/>
  <c r="AB318" i="1"/>
  <c r="AB317" i="1"/>
  <c r="AB316" i="1"/>
  <c r="AB315" i="1"/>
  <c r="AB314" i="1"/>
  <c r="AB313" i="1"/>
  <c r="AB312" i="1"/>
  <c r="AB311" i="1"/>
  <c r="AB310" i="1"/>
  <c r="AB309" i="1"/>
  <c r="AB308" i="1"/>
  <c r="AB307" i="1"/>
  <c r="AB306" i="1"/>
  <c r="AB305" i="1"/>
  <c r="AB304" i="1"/>
  <c r="AB303" i="1"/>
  <c r="AB302" i="1"/>
  <c r="AB301" i="1"/>
  <c r="AB300" i="1"/>
  <c r="AB299" i="1"/>
  <c r="AB298" i="1"/>
  <c r="AB297" i="1"/>
  <c r="AB296" i="1"/>
  <c r="AB295" i="1"/>
  <c r="AB294" i="1"/>
  <c r="AB293" i="1"/>
  <c r="AB292" i="1"/>
  <c r="AB291" i="1"/>
  <c r="AB290" i="1"/>
  <c r="AB289" i="1"/>
  <c r="AB288" i="1"/>
  <c r="AB287" i="1"/>
  <c r="AB286" i="1"/>
  <c r="AB285" i="1"/>
  <c r="AB284" i="1"/>
  <c r="AB283" i="1"/>
  <c r="AB282" i="1"/>
  <c r="AB281" i="1"/>
  <c r="AB280" i="1"/>
  <c r="AB279" i="1"/>
  <c r="AB278" i="1"/>
  <c r="AB277" i="1"/>
  <c r="AB276" i="1"/>
  <c r="AB275" i="1"/>
  <c r="AB274" i="1"/>
  <c r="AB273" i="1"/>
  <c r="AB272" i="1"/>
  <c r="AB271" i="1"/>
  <c r="AB270" i="1"/>
  <c r="AB269" i="1"/>
  <c r="AB268" i="1"/>
  <c r="AB267" i="1"/>
  <c r="AB266" i="1"/>
  <c r="AB265" i="1"/>
  <c r="AB264" i="1"/>
  <c r="AB263" i="1"/>
  <c r="AB262" i="1"/>
  <c r="AB261" i="1"/>
  <c r="AB260" i="1"/>
  <c r="AB259" i="1"/>
  <c r="AB258" i="1"/>
  <c r="AB257" i="1"/>
  <c r="AB256" i="1"/>
  <c r="AB255" i="1"/>
  <c r="AB254" i="1"/>
  <c r="AB253" i="1"/>
  <c r="AB252" i="1"/>
  <c r="AB251" i="1"/>
  <c r="AB250" i="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21" i="1"/>
  <c r="AB220" i="1"/>
  <c r="AB219" i="1"/>
  <c r="AB218" i="1"/>
  <c r="AB217" i="1"/>
  <c r="AB216" i="1"/>
  <c r="AB215" i="1"/>
  <c r="AB214" i="1"/>
  <c r="AB213" i="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X73" i="5"/>
  <c r="X72" i="5"/>
  <c r="X71" i="5"/>
  <c r="X70" i="5"/>
  <c r="X69" i="5"/>
  <c r="X68" i="5"/>
  <c r="X67" i="5"/>
  <c r="X66" i="5"/>
  <c r="X65" i="5"/>
  <c r="X64" i="5"/>
  <c r="X63" i="5"/>
  <c r="X62" i="5"/>
  <c r="X61" i="5"/>
  <c r="X60" i="5"/>
  <c r="X59" i="5"/>
  <c r="X58" i="5"/>
  <c r="X57" i="5"/>
  <c r="X56"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2" i="1"/>
  <c r="U771" i="1"/>
  <c r="U770" i="1"/>
  <c r="U769" i="1"/>
  <c r="U768" i="1"/>
  <c r="U767" i="1"/>
  <c r="U766" i="1"/>
  <c r="U765" i="1"/>
  <c r="U764" i="1"/>
  <c r="U763" i="1"/>
  <c r="U762" i="1"/>
  <c r="U761" i="1"/>
  <c r="U760" i="1"/>
  <c r="U759" i="1"/>
  <c r="U758" i="1"/>
  <c r="U757" i="1"/>
  <c r="U756" i="1"/>
  <c r="U755" i="1"/>
  <c r="U754" i="1"/>
  <c r="U753" i="1"/>
  <c r="U752" i="1"/>
  <c r="U751" i="1"/>
  <c r="U750" i="1"/>
  <c r="U749" i="1"/>
  <c r="U748" i="1"/>
  <c r="U747" i="1"/>
  <c r="U746" i="1"/>
  <c r="U745" i="1"/>
  <c r="U744" i="1"/>
  <c r="U743" i="1"/>
  <c r="U742" i="1"/>
  <c r="U741" i="1"/>
  <c r="U740" i="1"/>
  <c r="U739" i="1"/>
  <c r="U738" i="1"/>
  <c r="U737" i="1"/>
  <c r="U736" i="1"/>
  <c r="U735" i="1"/>
  <c r="U734" i="1"/>
  <c r="U733"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Q60" i="5"/>
  <c r="Q59" i="5"/>
  <c r="G54" i="5"/>
  <c r="Q54" i="5"/>
  <c r="Q53" i="5"/>
  <c r="Q45" i="5"/>
  <c r="Q44" i="5"/>
  <c r="P36" i="5"/>
  <c r="P40" i="5"/>
  <c r="P39" i="5"/>
  <c r="P38" i="5"/>
  <c r="P37" i="5"/>
  <c r="P35" i="5"/>
  <c r="P34" i="5"/>
  <c r="P33" i="5"/>
  <c r="F33" i="5"/>
  <c r="G65" i="5"/>
  <c r="G64" i="5"/>
  <c r="G63" i="5"/>
  <c r="G60" i="5"/>
  <c r="G59" i="5"/>
  <c r="G58" i="5"/>
  <c r="G57" i="5"/>
  <c r="G56" i="5"/>
  <c r="G55" i="5"/>
  <c r="F41" i="5"/>
  <c r="F40" i="5"/>
  <c r="F39" i="5"/>
  <c r="F38" i="5"/>
  <c r="F37" i="5"/>
  <c r="F36" i="5"/>
  <c r="F35" i="5"/>
  <c r="F34" i="5"/>
  <c r="X85" i="5" l="1"/>
  <c r="X86" i="5"/>
  <c r="F97" i="5"/>
  <c r="F98" i="5"/>
  <c r="X87" i="5"/>
  <c r="F92" i="5"/>
  <c r="F99" i="5"/>
  <c r="F104" i="5"/>
  <c r="F103" i="5"/>
  <c r="F100" i="5"/>
  <c r="F96" i="5"/>
  <c r="X84" i="5"/>
  <c r="X82" i="5"/>
  <c r="X81" i="5"/>
  <c r="X83" i="5"/>
  <c r="G88" i="5"/>
  <c r="F93" i="5"/>
  <c r="F94" i="5"/>
  <c r="F95" i="5"/>
  <c r="AA1027" i="1"/>
  <c r="Z1027" i="1"/>
  <c r="Y1027" i="1"/>
  <c r="X1027" i="1"/>
  <c r="W1027" i="1"/>
  <c r="AA1026" i="1"/>
  <c r="Z1026" i="1"/>
  <c r="Y1026" i="1"/>
  <c r="X1026" i="1"/>
  <c r="W1026" i="1"/>
  <c r="AA1025" i="1"/>
  <c r="Z1025" i="1"/>
  <c r="Y1025" i="1"/>
  <c r="X1025" i="1"/>
  <c r="W1025" i="1"/>
  <c r="AA1024" i="1"/>
  <c r="Z1024" i="1"/>
  <c r="Y1024" i="1"/>
  <c r="X1024" i="1"/>
  <c r="W1024" i="1"/>
  <c r="AA1023" i="1"/>
  <c r="Z1023" i="1"/>
  <c r="Y1023" i="1"/>
  <c r="X1023" i="1"/>
  <c r="W1023" i="1"/>
  <c r="AA1022" i="1"/>
  <c r="Z1022" i="1"/>
  <c r="Y1022" i="1"/>
  <c r="X1022" i="1"/>
  <c r="W1022" i="1"/>
  <c r="AA1021" i="1"/>
  <c r="Z1021" i="1"/>
  <c r="Y1021" i="1"/>
  <c r="X1021" i="1"/>
  <c r="W1021" i="1"/>
  <c r="AA1020" i="1"/>
  <c r="Z1020" i="1"/>
  <c r="Y1020" i="1"/>
  <c r="X1020" i="1"/>
  <c r="W1020" i="1"/>
  <c r="AA1019" i="1"/>
  <c r="Z1019" i="1"/>
  <c r="Y1019" i="1"/>
  <c r="X1019" i="1"/>
  <c r="W1019" i="1"/>
  <c r="AA1018" i="1"/>
  <c r="Z1018" i="1"/>
  <c r="Y1018" i="1"/>
  <c r="X1018" i="1"/>
  <c r="W1018" i="1"/>
  <c r="AA1017" i="1"/>
  <c r="Z1017" i="1"/>
  <c r="Y1017" i="1"/>
  <c r="X1017" i="1"/>
  <c r="W1017" i="1"/>
  <c r="AA1016" i="1"/>
  <c r="Z1016" i="1"/>
  <c r="Y1016" i="1"/>
  <c r="X1016" i="1"/>
  <c r="W1016" i="1"/>
  <c r="AA1015" i="1"/>
  <c r="Z1015" i="1"/>
  <c r="Y1015" i="1"/>
  <c r="X1015" i="1"/>
  <c r="W1015" i="1"/>
  <c r="AA1014" i="1"/>
  <c r="Z1014" i="1"/>
  <c r="Y1014" i="1"/>
  <c r="X1014" i="1"/>
  <c r="W1014" i="1"/>
  <c r="AA1013" i="1"/>
  <c r="Z1013" i="1"/>
  <c r="Y1013" i="1"/>
  <c r="X1013" i="1"/>
  <c r="W1013" i="1"/>
  <c r="AA1012" i="1"/>
  <c r="Z1012" i="1"/>
  <c r="Y1012" i="1"/>
  <c r="X1012" i="1"/>
  <c r="W1012" i="1"/>
  <c r="AA1011" i="1"/>
  <c r="Z1011" i="1"/>
  <c r="Y1011" i="1"/>
  <c r="X1011" i="1"/>
  <c r="W1011" i="1"/>
  <c r="AA1010" i="1"/>
  <c r="Z1010" i="1"/>
  <c r="Y1010" i="1"/>
  <c r="X1010" i="1"/>
  <c r="W1010" i="1"/>
  <c r="AA1009" i="1"/>
  <c r="Z1009" i="1"/>
  <c r="Y1009" i="1"/>
  <c r="X1009" i="1"/>
  <c r="W1009" i="1"/>
  <c r="AA1008" i="1"/>
  <c r="Z1008" i="1"/>
  <c r="Y1008" i="1"/>
  <c r="X1008" i="1"/>
  <c r="W1008" i="1"/>
  <c r="AA1007" i="1"/>
  <c r="Z1007" i="1"/>
  <c r="Y1007" i="1"/>
  <c r="X1007" i="1"/>
  <c r="W1007" i="1"/>
  <c r="AA1006" i="1"/>
  <c r="Z1006" i="1"/>
  <c r="Y1006" i="1"/>
  <c r="X1006" i="1"/>
  <c r="W1006" i="1"/>
  <c r="AA1005" i="1"/>
  <c r="Z1005" i="1"/>
  <c r="Y1005" i="1"/>
  <c r="X1005" i="1"/>
  <c r="W1005" i="1"/>
  <c r="AA1004" i="1"/>
  <c r="Z1004" i="1"/>
  <c r="Y1004" i="1"/>
  <c r="X1004" i="1"/>
  <c r="W1004" i="1"/>
  <c r="AA1003" i="1"/>
  <c r="Z1003" i="1"/>
  <c r="Y1003" i="1"/>
  <c r="X1003" i="1"/>
  <c r="W1003" i="1"/>
  <c r="AA1002" i="1"/>
  <c r="Z1002" i="1"/>
  <c r="Y1002" i="1"/>
  <c r="X1002" i="1"/>
  <c r="W1002" i="1"/>
  <c r="AA1001" i="1"/>
  <c r="Z1001" i="1"/>
  <c r="Y1001" i="1"/>
  <c r="X1001" i="1"/>
  <c r="W1001" i="1"/>
  <c r="AA1000" i="1"/>
  <c r="Z1000" i="1"/>
  <c r="Y1000" i="1"/>
  <c r="X1000" i="1"/>
  <c r="W1000" i="1"/>
  <c r="AA999" i="1"/>
  <c r="Z999" i="1"/>
  <c r="Y999" i="1"/>
  <c r="X999" i="1"/>
  <c r="W999" i="1"/>
  <c r="AA998" i="1"/>
  <c r="Z998" i="1"/>
  <c r="Y998" i="1"/>
  <c r="X998" i="1"/>
  <c r="W998" i="1"/>
  <c r="AA997" i="1"/>
  <c r="Z997" i="1"/>
  <c r="Y997" i="1"/>
  <c r="X997" i="1"/>
  <c r="W997" i="1"/>
  <c r="AA996" i="1"/>
  <c r="Z996" i="1"/>
  <c r="Y996" i="1"/>
  <c r="X996" i="1"/>
  <c r="W996" i="1"/>
  <c r="AA995" i="1"/>
  <c r="Z995" i="1"/>
  <c r="Y995" i="1"/>
  <c r="X995" i="1"/>
  <c r="W995" i="1"/>
  <c r="AA994" i="1"/>
  <c r="Z994" i="1"/>
  <c r="Y994" i="1"/>
  <c r="X994" i="1"/>
  <c r="W994" i="1"/>
  <c r="AA993" i="1"/>
  <c r="Z993" i="1"/>
  <c r="Y993" i="1"/>
  <c r="X993" i="1"/>
  <c r="W993" i="1"/>
  <c r="AA992" i="1"/>
  <c r="Z992" i="1"/>
  <c r="Y992" i="1"/>
  <c r="X992" i="1"/>
  <c r="W992" i="1"/>
  <c r="AA991" i="1"/>
  <c r="Z991" i="1"/>
  <c r="Y991" i="1"/>
  <c r="X991" i="1"/>
  <c r="W991" i="1"/>
  <c r="AA990" i="1"/>
  <c r="Z990" i="1"/>
  <c r="Y990" i="1"/>
  <c r="X990" i="1"/>
  <c r="W990" i="1"/>
  <c r="AA989" i="1"/>
  <c r="Z989" i="1"/>
  <c r="Y989" i="1"/>
  <c r="X989" i="1"/>
  <c r="W989" i="1"/>
  <c r="AA988" i="1"/>
  <c r="Z988" i="1"/>
  <c r="Y988" i="1"/>
  <c r="X988" i="1"/>
  <c r="W988" i="1"/>
  <c r="AA987" i="1"/>
  <c r="Z987" i="1"/>
  <c r="Y987" i="1"/>
  <c r="X987" i="1"/>
  <c r="W987" i="1"/>
  <c r="AA986" i="1"/>
  <c r="Z986" i="1"/>
  <c r="Y986" i="1"/>
  <c r="X986" i="1"/>
  <c r="W986" i="1"/>
  <c r="AA985" i="1"/>
  <c r="Z985" i="1"/>
  <c r="Y985" i="1"/>
  <c r="X985" i="1"/>
  <c r="W985" i="1"/>
  <c r="AA984" i="1"/>
  <c r="Z984" i="1"/>
  <c r="Y984" i="1"/>
  <c r="X984" i="1"/>
  <c r="W984" i="1"/>
  <c r="AA983" i="1"/>
  <c r="Z983" i="1"/>
  <c r="Y983" i="1"/>
  <c r="X983" i="1"/>
  <c r="W983" i="1"/>
  <c r="AA982" i="1"/>
  <c r="Z982" i="1"/>
  <c r="Y982" i="1"/>
  <c r="X982" i="1"/>
  <c r="W982" i="1"/>
  <c r="AA981" i="1"/>
  <c r="Z981" i="1"/>
  <c r="Y981" i="1"/>
  <c r="X981" i="1"/>
  <c r="W981" i="1"/>
  <c r="AA980" i="1"/>
  <c r="Z980" i="1"/>
  <c r="Y980" i="1"/>
  <c r="X980" i="1"/>
  <c r="W980" i="1"/>
  <c r="AA979" i="1"/>
  <c r="Z979" i="1"/>
  <c r="Y979" i="1"/>
  <c r="X979" i="1"/>
  <c r="W979" i="1"/>
  <c r="AA978" i="1"/>
  <c r="Z978" i="1"/>
  <c r="Y978" i="1"/>
  <c r="X978" i="1"/>
  <c r="W978" i="1"/>
  <c r="AA977" i="1"/>
  <c r="Z977" i="1"/>
  <c r="Y977" i="1"/>
  <c r="X977" i="1"/>
  <c r="W977" i="1"/>
  <c r="AA976" i="1"/>
  <c r="Z976" i="1"/>
  <c r="Y976" i="1"/>
  <c r="X976" i="1"/>
  <c r="W976" i="1"/>
  <c r="AA975" i="1"/>
  <c r="Z975" i="1"/>
  <c r="Y975" i="1"/>
  <c r="X975" i="1"/>
  <c r="W975" i="1"/>
  <c r="AA974" i="1"/>
  <c r="Z974" i="1"/>
  <c r="Y974" i="1"/>
  <c r="X974" i="1"/>
  <c r="W974" i="1"/>
  <c r="AA973" i="1"/>
  <c r="Z973" i="1"/>
  <c r="Y973" i="1"/>
  <c r="X973" i="1"/>
  <c r="W973" i="1"/>
  <c r="AA972" i="1"/>
  <c r="Z972" i="1"/>
  <c r="Y972" i="1"/>
  <c r="X972" i="1"/>
  <c r="W972" i="1"/>
  <c r="AA971" i="1"/>
  <c r="Z971" i="1"/>
  <c r="Y971" i="1"/>
  <c r="X971" i="1"/>
  <c r="W971" i="1"/>
  <c r="AA970" i="1"/>
  <c r="Z970" i="1"/>
  <c r="Y970" i="1"/>
  <c r="X970" i="1"/>
  <c r="W970" i="1"/>
  <c r="AA969" i="1"/>
  <c r="Z969" i="1"/>
  <c r="Y969" i="1"/>
  <c r="X969" i="1"/>
  <c r="W969" i="1"/>
  <c r="AA968" i="1"/>
  <c r="Z968" i="1"/>
  <c r="Y968" i="1"/>
  <c r="X968" i="1"/>
  <c r="W968" i="1"/>
  <c r="AA967" i="1"/>
  <c r="Z967" i="1"/>
  <c r="Y967" i="1"/>
  <c r="X967" i="1"/>
  <c r="W967" i="1"/>
  <c r="AA966" i="1"/>
  <c r="Z966" i="1"/>
  <c r="Y966" i="1"/>
  <c r="X966" i="1"/>
  <c r="W966" i="1"/>
  <c r="AA965" i="1"/>
  <c r="Z965" i="1"/>
  <c r="Y965" i="1"/>
  <c r="X965" i="1"/>
  <c r="W965" i="1"/>
  <c r="AA964" i="1"/>
  <c r="Z964" i="1"/>
  <c r="Y964" i="1"/>
  <c r="X964" i="1"/>
  <c r="W964" i="1"/>
  <c r="AA963" i="1"/>
  <c r="Z963" i="1"/>
  <c r="Y963" i="1"/>
  <c r="X963" i="1"/>
  <c r="W963" i="1"/>
  <c r="AA962" i="1"/>
  <c r="Z962" i="1"/>
  <c r="Y962" i="1"/>
  <c r="X962" i="1"/>
  <c r="W962" i="1"/>
  <c r="AA961" i="1"/>
  <c r="Z961" i="1"/>
  <c r="Y961" i="1"/>
  <c r="X961" i="1"/>
  <c r="W961" i="1"/>
  <c r="AA960" i="1"/>
  <c r="Z960" i="1"/>
  <c r="Y960" i="1"/>
  <c r="X960" i="1"/>
  <c r="W960" i="1"/>
  <c r="AA959" i="1"/>
  <c r="Z959" i="1"/>
  <c r="Y959" i="1"/>
  <c r="X959" i="1"/>
  <c r="W959" i="1"/>
  <c r="AA958" i="1"/>
  <c r="Z958" i="1"/>
  <c r="Y958" i="1"/>
  <c r="X958" i="1"/>
  <c r="W958" i="1"/>
  <c r="AA957" i="1"/>
  <c r="Z957" i="1"/>
  <c r="Y957" i="1"/>
  <c r="X957" i="1"/>
  <c r="W957" i="1"/>
  <c r="AA956" i="1"/>
  <c r="Z956" i="1"/>
  <c r="Y956" i="1"/>
  <c r="X956" i="1"/>
  <c r="W956" i="1"/>
  <c r="AA955" i="1"/>
  <c r="Z955" i="1"/>
  <c r="Y955" i="1"/>
  <c r="X955" i="1"/>
  <c r="W955" i="1"/>
  <c r="AA954" i="1"/>
  <c r="Z954" i="1"/>
  <c r="Y954" i="1"/>
  <c r="X954" i="1"/>
  <c r="W954" i="1"/>
  <c r="AA953" i="1"/>
  <c r="Z953" i="1"/>
  <c r="Y953" i="1"/>
  <c r="X953" i="1"/>
  <c r="W953" i="1"/>
  <c r="AA952" i="1"/>
  <c r="Z952" i="1"/>
  <c r="Y952" i="1"/>
  <c r="X952" i="1"/>
  <c r="W952" i="1"/>
  <c r="AA951" i="1"/>
  <c r="Z951" i="1"/>
  <c r="Y951" i="1"/>
  <c r="X951" i="1"/>
  <c r="W951" i="1"/>
  <c r="AA950" i="1"/>
  <c r="Z950" i="1"/>
  <c r="Y950" i="1"/>
  <c r="X950" i="1"/>
  <c r="W950" i="1"/>
  <c r="AA949" i="1"/>
  <c r="Z949" i="1"/>
  <c r="Y949" i="1"/>
  <c r="X949" i="1"/>
  <c r="W949" i="1"/>
  <c r="AA948" i="1"/>
  <c r="Z948" i="1"/>
  <c r="Y948" i="1"/>
  <c r="X948" i="1"/>
  <c r="W948" i="1"/>
  <c r="AA947" i="1"/>
  <c r="Z947" i="1"/>
  <c r="Y947" i="1"/>
  <c r="X947" i="1"/>
  <c r="W947" i="1"/>
  <c r="AA946" i="1"/>
  <c r="Z946" i="1"/>
  <c r="Y946" i="1"/>
  <c r="X946" i="1"/>
  <c r="W946" i="1"/>
  <c r="AA945" i="1"/>
  <c r="Z945" i="1"/>
  <c r="Y945" i="1"/>
  <c r="X945" i="1"/>
  <c r="W945" i="1"/>
  <c r="AA944" i="1"/>
  <c r="Z944" i="1"/>
  <c r="Y944" i="1"/>
  <c r="X944" i="1"/>
  <c r="W944" i="1"/>
  <c r="AA943" i="1"/>
  <c r="Z943" i="1"/>
  <c r="Y943" i="1"/>
  <c r="X943" i="1"/>
  <c r="W943" i="1"/>
  <c r="AA942" i="1"/>
  <c r="Z942" i="1"/>
  <c r="Y942" i="1"/>
  <c r="X942" i="1"/>
  <c r="W942" i="1"/>
  <c r="AA941" i="1"/>
  <c r="Z941" i="1"/>
  <c r="Y941" i="1"/>
  <c r="X941" i="1"/>
  <c r="W941" i="1"/>
  <c r="AA940" i="1"/>
  <c r="Z940" i="1"/>
  <c r="Y940" i="1"/>
  <c r="X940" i="1"/>
  <c r="W940" i="1"/>
  <c r="AA939" i="1"/>
  <c r="Z939" i="1"/>
  <c r="Y939" i="1"/>
  <c r="X939" i="1"/>
  <c r="W939" i="1"/>
  <c r="AA938" i="1"/>
  <c r="Z938" i="1"/>
  <c r="Y938" i="1"/>
  <c r="X938" i="1"/>
  <c r="W938" i="1"/>
  <c r="AA937" i="1"/>
  <c r="Z937" i="1"/>
  <c r="Y937" i="1"/>
  <c r="X937" i="1"/>
  <c r="W937" i="1"/>
  <c r="AA936" i="1"/>
  <c r="Z936" i="1"/>
  <c r="Y936" i="1"/>
  <c r="X936" i="1"/>
  <c r="W936" i="1"/>
  <c r="AA935" i="1"/>
  <c r="Z935" i="1"/>
  <c r="Y935" i="1"/>
  <c r="X935" i="1"/>
  <c r="W935" i="1"/>
  <c r="AA934" i="1"/>
  <c r="Z934" i="1"/>
  <c r="Y934" i="1"/>
  <c r="X934" i="1"/>
  <c r="W934" i="1"/>
  <c r="AA933" i="1"/>
  <c r="Z933" i="1"/>
  <c r="Y933" i="1"/>
  <c r="X933" i="1"/>
  <c r="W933" i="1"/>
  <c r="AA932" i="1"/>
  <c r="Z932" i="1"/>
  <c r="Y932" i="1"/>
  <c r="X932" i="1"/>
  <c r="W932" i="1"/>
  <c r="AA931" i="1"/>
  <c r="Z931" i="1"/>
  <c r="Y931" i="1"/>
  <c r="X931" i="1"/>
  <c r="W931" i="1"/>
  <c r="AA930" i="1"/>
  <c r="Z930" i="1"/>
  <c r="Y930" i="1"/>
  <c r="X930" i="1"/>
  <c r="W930" i="1"/>
  <c r="AA929" i="1"/>
  <c r="Z929" i="1"/>
  <c r="Y929" i="1"/>
  <c r="X929" i="1"/>
  <c r="W929" i="1"/>
  <c r="AA928" i="1"/>
  <c r="Z928" i="1"/>
  <c r="Y928" i="1"/>
  <c r="X928" i="1"/>
  <c r="W928" i="1"/>
  <c r="AA927" i="1"/>
  <c r="Z927" i="1"/>
  <c r="Y927" i="1"/>
  <c r="X927" i="1"/>
  <c r="W927" i="1"/>
  <c r="AA926" i="1"/>
  <c r="Z926" i="1"/>
  <c r="Y926" i="1"/>
  <c r="X926" i="1"/>
  <c r="W926" i="1"/>
  <c r="AA925" i="1"/>
  <c r="Z925" i="1"/>
  <c r="Y925" i="1"/>
  <c r="X925" i="1"/>
  <c r="W925" i="1"/>
  <c r="AA924" i="1"/>
  <c r="Z924" i="1"/>
  <c r="Y924" i="1"/>
  <c r="X924" i="1"/>
  <c r="W924" i="1"/>
  <c r="AA923" i="1"/>
  <c r="Z923" i="1"/>
  <c r="Y923" i="1"/>
  <c r="X923" i="1"/>
  <c r="W923" i="1"/>
  <c r="AA922" i="1"/>
  <c r="Z922" i="1"/>
  <c r="Y922" i="1"/>
  <c r="X922" i="1"/>
  <c r="W922" i="1"/>
  <c r="AA921" i="1"/>
  <c r="Z921" i="1"/>
  <c r="Y921" i="1"/>
  <c r="X921" i="1"/>
  <c r="W921" i="1"/>
  <c r="AA920" i="1"/>
  <c r="Z920" i="1"/>
  <c r="Y920" i="1"/>
  <c r="X920" i="1"/>
  <c r="W920" i="1"/>
  <c r="AA919" i="1"/>
  <c r="Z919" i="1"/>
  <c r="Y919" i="1"/>
  <c r="X919" i="1"/>
  <c r="W919" i="1"/>
  <c r="AA918" i="1"/>
  <c r="Z918" i="1"/>
  <c r="Y918" i="1"/>
  <c r="X918" i="1"/>
  <c r="W918" i="1"/>
  <c r="AA917" i="1"/>
  <c r="Z917" i="1"/>
  <c r="Y917" i="1"/>
  <c r="X917" i="1"/>
  <c r="W917" i="1"/>
  <c r="AA916" i="1"/>
  <c r="Z916" i="1"/>
  <c r="Y916" i="1"/>
  <c r="X916" i="1"/>
  <c r="W916" i="1"/>
  <c r="AA915" i="1"/>
  <c r="Z915" i="1"/>
  <c r="Y915" i="1"/>
  <c r="X915" i="1"/>
  <c r="W915" i="1"/>
  <c r="AA914" i="1"/>
  <c r="Z914" i="1"/>
  <c r="Y914" i="1"/>
  <c r="X914" i="1"/>
  <c r="W914" i="1"/>
  <c r="AA913" i="1"/>
  <c r="Z913" i="1"/>
  <c r="Y913" i="1"/>
  <c r="X913" i="1"/>
  <c r="W913" i="1"/>
  <c r="AA912" i="1"/>
  <c r="Z912" i="1"/>
  <c r="Y912" i="1"/>
  <c r="X912" i="1"/>
  <c r="W912" i="1"/>
  <c r="AA911" i="1"/>
  <c r="Z911" i="1"/>
  <c r="Y911" i="1"/>
  <c r="X911" i="1"/>
  <c r="W911" i="1"/>
  <c r="AA910" i="1"/>
  <c r="Z910" i="1"/>
  <c r="Y910" i="1"/>
  <c r="X910" i="1"/>
  <c r="W910" i="1"/>
  <c r="AA909" i="1"/>
  <c r="Z909" i="1"/>
  <c r="Y909" i="1"/>
  <c r="X909" i="1"/>
  <c r="W909" i="1"/>
  <c r="AA908" i="1"/>
  <c r="Z908" i="1"/>
  <c r="Y908" i="1"/>
  <c r="X908" i="1"/>
  <c r="W908" i="1"/>
  <c r="AA907" i="1"/>
  <c r="Z907" i="1"/>
  <c r="Y907" i="1"/>
  <c r="X907" i="1"/>
  <c r="W907" i="1"/>
  <c r="AA906" i="1"/>
  <c r="Z906" i="1"/>
  <c r="Y906" i="1"/>
  <c r="X906" i="1"/>
  <c r="W906" i="1"/>
  <c r="AA905" i="1"/>
  <c r="Z905" i="1"/>
  <c r="Y905" i="1"/>
  <c r="X905" i="1"/>
  <c r="W905" i="1"/>
  <c r="AA904" i="1"/>
  <c r="Z904" i="1"/>
  <c r="Y904" i="1"/>
  <c r="X904" i="1"/>
  <c r="W904" i="1"/>
  <c r="AA903" i="1"/>
  <c r="Z903" i="1"/>
  <c r="Y903" i="1"/>
  <c r="X903" i="1"/>
  <c r="W903" i="1"/>
  <c r="AA902" i="1"/>
  <c r="Z902" i="1"/>
  <c r="Y902" i="1"/>
  <c r="X902" i="1"/>
  <c r="W902" i="1"/>
  <c r="AA901" i="1"/>
  <c r="Z901" i="1"/>
  <c r="Y901" i="1"/>
  <c r="X901" i="1"/>
  <c r="W901" i="1"/>
  <c r="AA900" i="1"/>
  <c r="Z900" i="1"/>
  <c r="Y900" i="1"/>
  <c r="X900" i="1"/>
  <c r="W900" i="1"/>
  <c r="AA899" i="1"/>
  <c r="Z899" i="1"/>
  <c r="Y899" i="1"/>
  <c r="X899" i="1"/>
  <c r="W899" i="1"/>
  <c r="AA898" i="1"/>
  <c r="Z898" i="1"/>
  <c r="Y898" i="1"/>
  <c r="X898" i="1"/>
  <c r="W898" i="1"/>
  <c r="AA897" i="1"/>
  <c r="Z897" i="1"/>
  <c r="Y897" i="1"/>
  <c r="X897" i="1"/>
  <c r="W897" i="1"/>
  <c r="AA896" i="1"/>
  <c r="Z896" i="1"/>
  <c r="Y896" i="1"/>
  <c r="X896" i="1"/>
  <c r="W896" i="1"/>
  <c r="AA895" i="1"/>
  <c r="Z895" i="1"/>
  <c r="Y895" i="1"/>
  <c r="X895" i="1"/>
  <c r="W895" i="1"/>
  <c r="AA894" i="1"/>
  <c r="Z894" i="1"/>
  <c r="Y894" i="1"/>
  <c r="X894" i="1"/>
  <c r="W894" i="1"/>
  <c r="AA893" i="1"/>
  <c r="Z893" i="1"/>
  <c r="Y893" i="1"/>
  <c r="X893" i="1"/>
  <c r="W893" i="1"/>
  <c r="AA892" i="1"/>
  <c r="Z892" i="1"/>
  <c r="Y892" i="1"/>
  <c r="X892" i="1"/>
  <c r="W892" i="1"/>
  <c r="AA891" i="1"/>
  <c r="Z891" i="1"/>
  <c r="Y891" i="1"/>
  <c r="X891" i="1"/>
  <c r="W891" i="1"/>
  <c r="AA890" i="1"/>
  <c r="Z890" i="1"/>
  <c r="Y890" i="1"/>
  <c r="X890" i="1"/>
  <c r="W890" i="1"/>
  <c r="AA889" i="1"/>
  <c r="Z889" i="1"/>
  <c r="Y889" i="1"/>
  <c r="X889" i="1"/>
  <c r="W889" i="1"/>
  <c r="AA888" i="1"/>
  <c r="Z888" i="1"/>
  <c r="Y888" i="1"/>
  <c r="X888" i="1"/>
  <c r="W888" i="1"/>
  <c r="AA887" i="1"/>
  <c r="Z887" i="1"/>
  <c r="Y887" i="1"/>
  <c r="X887" i="1"/>
  <c r="W887" i="1"/>
  <c r="AA886" i="1"/>
  <c r="Z886" i="1"/>
  <c r="Y886" i="1"/>
  <c r="X886" i="1"/>
  <c r="W886" i="1"/>
  <c r="AA885" i="1"/>
  <c r="Z885" i="1"/>
  <c r="Y885" i="1"/>
  <c r="X885" i="1"/>
  <c r="W885" i="1"/>
  <c r="AA884" i="1"/>
  <c r="Z884" i="1"/>
  <c r="Y884" i="1"/>
  <c r="X884" i="1"/>
  <c r="W884" i="1"/>
  <c r="AA883" i="1"/>
  <c r="Z883" i="1"/>
  <c r="Y883" i="1"/>
  <c r="X883" i="1"/>
  <c r="W883" i="1"/>
  <c r="AA882" i="1"/>
  <c r="Z882" i="1"/>
  <c r="Y882" i="1"/>
  <c r="X882" i="1"/>
  <c r="W882" i="1"/>
  <c r="AA881" i="1"/>
  <c r="Z881" i="1"/>
  <c r="Y881" i="1"/>
  <c r="X881" i="1"/>
  <c r="W881" i="1"/>
  <c r="AA880" i="1"/>
  <c r="Z880" i="1"/>
  <c r="Y880" i="1"/>
  <c r="X880" i="1"/>
  <c r="W880" i="1"/>
  <c r="AA879" i="1"/>
  <c r="Z879" i="1"/>
  <c r="Y879" i="1"/>
  <c r="X879" i="1"/>
  <c r="W879" i="1"/>
  <c r="AA878" i="1"/>
  <c r="Z878" i="1"/>
  <c r="Y878" i="1"/>
  <c r="X878" i="1"/>
  <c r="W878" i="1"/>
  <c r="AA877" i="1"/>
  <c r="Z877" i="1"/>
  <c r="Y877" i="1"/>
  <c r="X877" i="1"/>
  <c r="W877" i="1"/>
  <c r="AA876" i="1"/>
  <c r="Z876" i="1"/>
  <c r="Y876" i="1"/>
  <c r="X876" i="1"/>
  <c r="W876" i="1"/>
  <c r="AA875" i="1"/>
  <c r="Z875" i="1"/>
  <c r="Y875" i="1"/>
  <c r="X875" i="1"/>
  <c r="W875" i="1"/>
  <c r="AA874" i="1"/>
  <c r="Z874" i="1"/>
  <c r="Y874" i="1"/>
  <c r="X874" i="1"/>
  <c r="W874" i="1"/>
  <c r="AA873" i="1"/>
  <c r="Z873" i="1"/>
  <c r="Y873" i="1"/>
  <c r="X873" i="1"/>
  <c r="W873" i="1"/>
  <c r="AA872" i="1"/>
  <c r="Z872" i="1"/>
  <c r="Y872" i="1"/>
  <c r="X872" i="1"/>
  <c r="W872" i="1"/>
  <c r="AA871" i="1"/>
  <c r="Z871" i="1"/>
  <c r="Y871" i="1"/>
  <c r="X871" i="1"/>
  <c r="W871" i="1"/>
  <c r="AA870" i="1"/>
  <c r="Z870" i="1"/>
  <c r="Y870" i="1"/>
  <c r="X870" i="1"/>
  <c r="W870" i="1"/>
  <c r="AA869" i="1"/>
  <c r="Z869" i="1"/>
  <c r="Y869" i="1"/>
  <c r="X869" i="1"/>
  <c r="W869" i="1"/>
  <c r="AA868" i="1"/>
  <c r="Z868" i="1"/>
  <c r="Y868" i="1"/>
  <c r="X868" i="1"/>
  <c r="W868" i="1"/>
  <c r="AA867" i="1"/>
  <c r="Z867" i="1"/>
  <c r="Y867" i="1"/>
  <c r="X867" i="1"/>
  <c r="W867" i="1"/>
  <c r="AA866" i="1"/>
  <c r="Z866" i="1"/>
  <c r="Y866" i="1"/>
  <c r="X866" i="1"/>
  <c r="W866" i="1"/>
  <c r="AA865" i="1"/>
  <c r="Z865" i="1"/>
  <c r="Y865" i="1"/>
  <c r="X865" i="1"/>
  <c r="W865" i="1"/>
  <c r="AA864" i="1"/>
  <c r="Z864" i="1"/>
  <c r="Y864" i="1"/>
  <c r="X864" i="1"/>
  <c r="W864" i="1"/>
  <c r="AA863" i="1"/>
  <c r="Z863" i="1"/>
  <c r="Y863" i="1"/>
  <c r="X863" i="1"/>
  <c r="W863" i="1"/>
  <c r="AA862" i="1"/>
  <c r="Z862" i="1"/>
  <c r="Y862" i="1"/>
  <c r="X862" i="1"/>
  <c r="W862" i="1"/>
  <c r="AA861" i="1"/>
  <c r="Z861" i="1"/>
  <c r="Y861" i="1"/>
  <c r="X861" i="1"/>
  <c r="W861" i="1"/>
  <c r="AA860" i="1"/>
  <c r="Z860" i="1"/>
  <c r="Y860" i="1"/>
  <c r="X860" i="1"/>
  <c r="W860" i="1"/>
  <c r="AA859" i="1"/>
  <c r="Z859" i="1"/>
  <c r="Y859" i="1"/>
  <c r="X859" i="1"/>
  <c r="W859" i="1"/>
  <c r="AA858" i="1"/>
  <c r="Z858" i="1"/>
  <c r="Y858" i="1"/>
  <c r="X858" i="1"/>
  <c r="W858" i="1"/>
  <c r="AA857" i="1"/>
  <c r="Z857" i="1"/>
  <c r="Y857" i="1"/>
  <c r="X857" i="1"/>
  <c r="W857" i="1"/>
  <c r="AA856" i="1"/>
  <c r="Z856" i="1"/>
  <c r="Y856" i="1"/>
  <c r="X856" i="1"/>
  <c r="W856" i="1"/>
  <c r="AA855" i="1"/>
  <c r="Z855" i="1"/>
  <c r="Y855" i="1"/>
  <c r="X855" i="1"/>
  <c r="W855" i="1"/>
  <c r="AA854" i="1"/>
  <c r="Z854" i="1"/>
  <c r="Y854" i="1"/>
  <c r="X854" i="1"/>
  <c r="W854" i="1"/>
  <c r="AA853" i="1"/>
  <c r="Z853" i="1"/>
  <c r="Y853" i="1"/>
  <c r="X853" i="1"/>
  <c r="W853" i="1"/>
  <c r="AA852" i="1"/>
  <c r="Z852" i="1"/>
  <c r="Y852" i="1"/>
  <c r="X852" i="1"/>
  <c r="W852" i="1"/>
  <c r="AA851" i="1"/>
  <c r="Z851" i="1"/>
  <c r="Y851" i="1"/>
  <c r="X851" i="1"/>
  <c r="W851" i="1"/>
  <c r="AA850" i="1"/>
  <c r="Z850" i="1"/>
  <c r="Y850" i="1"/>
  <c r="X850" i="1"/>
  <c r="W850" i="1"/>
  <c r="AA849" i="1"/>
  <c r="Z849" i="1"/>
  <c r="Y849" i="1"/>
  <c r="X849" i="1"/>
  <c r="W849" i="1"/>
  <c r="AA848" i="1"/>
  <c r="Z848" i="1"/>
  <c r="Y848" i="1"/>
  <c r="X848" i="1"/>
  <c r="W848" i="1"/>
  <c r="AA847" i="1"/>
  <c r="Z847" i="1"/>
  <c r="Y847" i="1"/>
  <c r="X847" i="1"/>
  <c r="W847" i="1"/>
  <c r="AA846" i="1"/>
  <c r="Z846" i="1"/>
  <c r="Y846" i="1"/>
  <c r="X846" i="1"/>
  <c r="W846" i="1"/>
  <c r="AA845" i="1"/>
  <c r="Z845" i="1"/>
  <c r="Y845" i="1"/>
  <c r="X845" i="1"/>
  <c r="W845" i="1"/>
  <c r="AA844" i="1"/>
  <c r="Z844" i="1"/>
  <c r="Y844" i="1"/>
  <c r="X844" i="1"/>
  <c r="W844" i="1"/>
  <c r="AA843" i="1"/>
  <c r="Z843" i="1"/>
  <c r="Y843" i="1"/>
  <c r="X843" i="1"/>
  <c r="W843" i="1"/>
  <c r="AA842" i="1"/>
  <c r="Z842" i="1"/>
  <c r="Y842" i="1"/>
  <c r="X842" i="1"/>
  <c r="W842" i="1"/>
  <c r="AA841" i="1"/>
  <c r="Z841" i="1"/>
  <c r="Y841" i="1"/>
  <c r="X841" i="1"/>
  <c r="W841" i="1"/>
  <c r="AA840" i="1"/>
  <c r="Z840" i="1"/>
  <c r="Y840" i="1"/>
  <c r="X840" i="1"/>
  <c r="W840" i="1"/>
  <c r="AA839" i="1"/>
  <c r="Z839" i="1"/>
  <c r="Y839" i="1"/>
  <c r="X839" i="1"/>
  <c r="W839" i="1"/>
  <c r="AA838" i="1"/>
  <c r="Z838" i="1"/>
  <c r="Y838" i="1"/>
  <c r="X838" i="1"/>
  <c r="W838" i="1"/>
  <c r="AA837" i="1"/>
  <c r="Z837" i="1"/>
  <c r="Y837" i="1"/>
  <c r="X837" i="1"/>
  <c r="W837" i="1"/>
  <c r="AA836" i="1"/>
  <c r="Z836" i="1"/>
  <c r="Y836" i="1"/>
  <c r="X836" i="1"/>
  <c r="W836" i="1"/>
  <c r="AA835" i="1"/>
  <c r="Z835" i="1"/>
  <c r="Y835" i="1"/>
  <c r="X835" i="1"/>
  <c r="W835" i="1"/>
  <c r="AA834" i="1"/>
  <c r="Z834" i="1"/>
  <c r="Y834" i="1"/>
  <c r="X834" i="1"/>
  <c r="W834" i="1"/>
  <c r="AA833" i="1"/>
  <c r="Z833" i="1"/>
  <c r="Y833" i="1"/>
  <c r="X833" i="1"/>
  <c r="W833" i="1"/>
  <c r="AA832" i="1"/>
  <c r="Z832" i="1"/>
  <c r="Y832" i="1"/>
  <c r="X832" i="1"/>
  <c r="W832" i="1"/>
  <c r="AA831" i="1"/>
  <c r="Z831" i="1"/>
  <c r="Y831" i="1"/>
  <c r="X831" i="1"/>
  <c r="W831" i="1"/>
  <c r="AA830" i="1"/>
  <c r="Z830" i="1"/>
  <c r="Y830" i="1"/>
  <c r="X830" i="1"/>
  <c r="W830" i="1"/>
  <c r="AA829" i="1"/>
  <c r="Z829" i="1"/>
  <c r="Y829" i="1"/>
  <c r="X829" i="1"/>
  <c r="W829" i="1"/>
  <c r="AA828" i="1"/>
  <c r="Z828" i="1"/>
  <c r="Y828" i="1"/>
  <c r="X828" i="1"/>
  <c r="W828" i="1"/>
  <c r="AA827" i="1"/>
  <c r="Z827" i="1"/>
  <c r="Y827" i="1"/>
  <c r="X827" i="1"/>
  <c r="W827" i="1"/>
  <c r="AA826" i="1"/>
  <c r="Z826" i="1"/>
  <c r="Y826" i="1"/>
  <c r="X826" i="1"/>
  <c r="W826" i="1"/>
  <c r="AA825" i="1"/>
  <c r="Z825" i="1"/>
  <c r="Y825" i="1"/>
  <c r="X825" i="1"/>
  <c r="W825" i="1"/>
  <c r="AA824" i="1"/>
  <c r="Z824" i="1"/>
  <c r="Y824" i="1"/>
  <c r="X824" i="1"/>
  <c r="W824" i="1"/>
  <c r="AA823" i="1"/>
  <c r="Z823" i="1"/>
  <c r="Y823" i="1"/>
  <c r="X823" i="1"/>
  <c r="W823" i="1"/>
  <c r="AA822" i="1"/>
  <c r="Z822" i="1"/>
  <c r="Y822" i="1"/>
  <c r="X822" i="1"/>
  <c r="W822" i="1"/>
  <c r="AA821" i="1"/>
  <c r="Z821" i="1"/>
  <c r="Y821" i="1"/>
  <c r="X821" i="1"/>
  <c r="W821" i="1"/>
  <c r="AA820" i="1"/>
  <c r="Z820" i="1"/>
  <c r="Y820" i="1"/>
  <c r="X820" i="1"/>
  <c r="W820" i="1"/>
  <c r="AA819" i="1"/>
  <c r="Z819" i="1"/>
  <c r="Y819" i="1"/>
  <c r="X819" i="1"/>
  <c r="W819" i="1"/>
  <c r="AA818" i="1"/>
  <c r="Z818" i="1"/>
  <c r="Y818" i="1"/>
  <c r="X818" i="1"/>
  <c r="W818" i="1"/>
  <c r="AA817" i="1"/>
  <c r="Z817" i="1"/>
  <c r="Y817" i="1"/>
  <c r="X817" i="1"/>
  <c r="W817" i="1"/>
  <c r="AA816" i="1"/>
  <c r="Z816" i="1"/>
  <c r="Y816" i="1"/>
  <c r="X816" i="1"/>
  <c r="W816" i="1"/>
  <c r="AA815" i="1"/>
  <c r="Z815" i="1"/>
  <c r="Y815" i="1"/>
  <c r="X815" i="1"/>
  <c r="W815" i="1"/>
  <c r="AA814" i="1"/>
  <c r="Z814" i="1"/>
  <c r="Y814" i="1"/>
  <c r="X814" i="1"/>
  <c r="W814" i="1"/>
  <c r="AA813" i="1"/>
  <c r="Z813" i="1"/>
  <c r="Y813" i="1"/>
  <c r="X813" i="1"/>
  <c r="W813" i="1"/>
  <c r="AA812" i="1"/>
  <c r="Z812" i="1"/>
  <c r="Y812" i="1"/>
  <c r="X812" i="1"/>
  <c r="W812" i="1"/>
  <c r="AA811" i="1"/>
  <c r="Z811" i="1"/>
  <c r="Y811" i="1"/>
  <c r="X811" i="1"/>
  <c r="W811" i="1"/>
  <c r="AA810" i="1"/>
  <c r="Z810" i="1"/>
  <c r="Y810" i="1"/>
  <c r="X810" i="1"/>
  <c r="W810" i="1"/>
  <c r="AA809" i="1"/>
  <c r="Z809" i="1"/>
  <c r="Y809" i="1"/>
  <c r="X809" i="1"/>
  <c r="W809" i="1"/>
  <c r="AA808" i="1"/>
  <c r="Z808" i="1"/>
  <c r="Y808" i="1"/>
  <c r="X808" i="1"/>
  <c r="W808" i="1"/>
  <c r="AA807" i="1"/>
  <c r="Z807" i="1"/>
  <c r="Y807" i="1"/>
  <c r="X807" i="1"/>
  <c r="W807" i="1"/>
  <c r="AA806" i="1"/>
  <c r="Z806" i="1"/>
  <c r="Y806" i="1"/>
  <c r="X806" i="1"/>
  <c r="W806" i="1"/>
  <c r="AA805" i="1"/>
  <c r="Z805" i="1"/>
  <c r="Y805" i="1"/>
  <c r="X805" i="1"/>
  <c r="W805" i="1"/>
  <c r="AA804" i="1"/>
  <c r="Z804" i="1"/>
  <c r="Y804" i="1"/>
  <c r="X804" i="1"/>
  <c r="W804" i="1"/>
  <c r="AA803" i="1"/>
  <c r="Z803" i="1"/>
  <c r="Y803" i="1"/>
  <c r="X803" i="1"/>
  <c r="W803" i="1"/>
  <c r="AA802" i="1"/>
  <c r="Z802" i="1"/>
  <c r="Y802" i="1"/>
  <c r="X802" i="1"/>
  <c r="W802" i="1"/>
  <c r="AA801" i="1"/>
  <c r="Z801" i="1"/>
  <c r="Y801" i="1"/>
  <c r="X801" i="1"/>
  <c r="W801" i="1"/>
  <c r="AA800" i="1"/>
  <c r="Z800" i="1"/>
  <c r="Y800" i="1"/>
  <c r="X800" i="1"/>
  <c r="W800" i="1"/>
  <c r="AA799" i="1"/>
  <c r="Z799" i="1"/>
  <c r="Y799" i="1"/>
  <c r="X799" i="1"/>
  <c r="W799" i="1"/>
  <c r="AA798" i="1"/>
  <c r="Z798" i="1"/>
  <c r="Y798" i="1"/>
  <c r="X798" i="1"/>
  <c r="W798" i="1"/>
  <c r="AA797" i="1"/>
  <c r="Z797" i="1"/>
  <c r="Y797" i="1"/>
  <c r="X797" i="1"/>
  <c r="W797" i="1"/>
  <c r="AA796" i="1"/>
  <c r="Z796" i="1"/>
  <c r="Y796" i="1"/>
  <c r="X796" i="1"/>
  <c r="W796" i="1"/>
  <c r="AA795" i="1"/>
  <c r="Z795" i="1"/>
  <c r="Y795" i="1"/>
  <c r="X795" i="1"/>
  <c r="W795" i="1"/>
  <c r="AA794" i="1"/>
  <c r="Z794" i="1"/>
  <c r="Y794" i="1"/>
  <c r="X794" i="1"/>
  <c r="W794" i="1"/>
  <c r="AA793" i="1"/>
  <c r="Z793" i="1"/>
  <c r="Y793" i="1"/>
  <c r="X793" i="1"/>
  <c r="W793" i="1"/>
  <c r="AA792" i="1"/>
  <c r="Z792" i="1"/>
  <c r="Y792" i="1"/>
  <c r="X792" i="1"/>
  <c r="W792" i="1"/>
  <c r="AA791" i="1"/>
  <c r="Z791" i="1"/>
  <c r="Y791" i="1"/>
  <c r="X791" i="1"/>
  <c r="W791" i="1"/>
  <c r="AA790" i="1"/>
  <c r="Z790" i="1"/>
  <c r="Y790" i="1"/>
  <c r="X790" i="1"/>
  <c r="W790" i="1"/>
  <c r="AA789" i="1"/>
  <c r="Z789" i="1"/>
  <c r="Y789" i="1"/>
  <c r="X789" i="1"/>
  <c r="W789" i="1"/>
  <c r="AA788" i="1"/>
  <c r="Z788" i="1"/>
  <c r="Y788" i="1"/>
  <c r="X788" i="1"/>
  <c r="W788" i="1"/>
  <c r="AA787" i="1"/>
  <c r="Z787" i="1"/>
  <c r="Y787" i="1"/>
  <c r="X787" i="1"/>
  <c r="W787" i="1"/>
  <c r="AA786" i="1"/>
  <c r="Z786" i="1"/>
  <c r="Y786" i="1"/>
  <c r="X786" i="1"/>
  <c r="W786" i="1"/>
  <c r="AA785" i="1"/>
  <c r="Z785" i="1"/>
  <c r="Y785" i="1"/>
  <c r="X785" i="1"/>
  <c r="W785" i="1"/>
  <c r="AA784" i="1"/>
  <c r="Z784" i="1"/>
  <c r="Y784" i="1"/>
  <c r="X784" i="1"/>
  <c r="W784" i="1"/>
  <c r="AA783" i="1"/>
  <c r="Z783" i="1"/>
  <c r="Y783" i="1"/>
  <c r="X783" i="1"/>
  <c r="W783" i="1"/>
  <c r="AA782" i="1"/>
  <c r="Z782" i="1"/>
  <c r="Y782" i="1"/>
  <c r="X782" i="1"/>
  <c r="W782" i="1"/>
  <c r="AA781" i="1"/>
  <c r="Z781" i="1"/>
  <c r="Y781" i="1"/>
  <c r="X781" i="1"/>
  <c r="W781" i="1"/>
  <c r="AA780" i="1"/>
  <c r="Z780" i="1"/>
  <c r="Y780" i="1"/>
  <c r="X780" i="1"/>
  <c r="W780" i="1"/>
  <c r="AA779" i="1"/>
  <c r="Z779" i="1"/>
  <c r="Y779" i="1"/>
  <c r="X779" i="1"/>
  <c r="W779" i="1"/>
  <c r="AA778" i="1"/>
  <c r="Z778" i="1"/>
  <c r="Y778" i="1"/>
  <c r="X778" i="1"/>
  <c r="W778" i="1"/>
  <c r="AA777" i="1"/>
  <c r="Z777" i="1"/>
  <c r="Y777" i="1"/>
  <c r="X777" i="1"/>
  <c r="W777" i="1"/>
  <c r="AA776" i="1"/>
  <c r="Z776" i="1"/>
  <c r="Y776" i="1"/>
  <c r="X776" i="1"/>
  <c r="W776" i="1"/>
  <c r="AA775" i="1"/>
  <c r="Z775" i="1"/>
  <c r="Y775" i="1"/>
  <c r="X775" i="1"/>
  <c r="W775" i="1"/>
  <c r="AA774" i="1"/>
  <c r="Z774" i="1"/>
  <c r="Y774" i="1"/>
  <c r="X774" i="1"/>
  <c r="W774" i="1"/>
  <c r="AA773" i="1"/>
  <c r="Z773" i="1"/>
  <c r="Y773" i="1"/>
  <c r="X773" i="1"/>
  <c r="W773" i="1"/>
  <c r="AA772" i="1"/>
  <c r="Z772" i="1"/>
  <c r="Y772" i="1"/>
  <c r="X772" i="1"/>
  <c r="W772" i="1"/>
  <c r="AA771" i="1"/>
  <c r="Z771" i="1"/>
  <c r="Y771" i="1"/>
  <c r="X771" i="1"/>
  <c r="W771" i="1"/>
  <c r="AA770" i="1"/>
  <c r="Z770" i="1"/>
  <c r="Y770" i="1"/>
  <c r="X770" i="1"/>
  <c r="W770" i="1"/>
  <c r="AA769" i="1"/>
  <c r="Z769" i="1"/>
  <c r="Y769" i="1"/>
  <c r="X769" i="1"/>
  <c r="W769" i="1"/>
  <c r="AA768" i="1"/>
  <c r="Z768" i="1"/>
  <c r="Y768" i="1"/>
  <c r="X768" i="1"/>
  <c r="W768" i="1"/>
  <c r="AA767" i="1"/>
  <c r="Z767" i="1"/>
  <c r="Y767" i="1"/>
  <c r="X767" i="1"/>
  <c r="W767" i="1"/>
  <c r="AA766" i="1"/>
  <c r="Z766" i="1"/>
  <c r="Y766" i="1"/>
  <c r="X766" i="1"/>
  <c r="W766" i="1"/>
  <c r="AA765" i="1"/>
  <c r="Z765" i="1"/>
  <c r="Y765" i="1"/>
  <c r="X765" i="1"/>
  <c r="W765" i="1"/>
  <c r="AA764" i="1"/>
  <c r="Z764" i="1"/>
  <c r="Y764" i="1"/>
  <c r="X764" i="1"/>
  <c r="W764" i="1"/>
  <c r="AA763" i="1"/>
  <c r="Z763" i="1"/>
  <c r="Y763" i="1"/>
  <c r="X763" i="1"/>
  <c r="W763" i="1"/>
  <c r="AA762" i="1"/>
  <c r="Z762" i="1"/>
  <c r="Y762" i="1"/>
  <c r="X762" i="1"/>
  <c r="W762" i="1"/>
  <c r="AA761" i="1"/>
  <c r="Z761" i="1"/>
  <c r="Y761" i="1"/>
  <c r="X761" i="1"/>
  <c r="W761" i="1"/>
  <c r="AA760" i="1"/>
  <c r="Z760" i="1"/>
  <c r="Y760" i="1"/>
  <c r="X760" i="1"/>
  <c r="W760" i="1"/>
  <c r="AA759" i="1"/>
  <c r="Z759" i="1"/>
  <c r="Y759" i="1"/>
  <c r="X759" i="1"/>
  <c r="W759" i="1"/>
  <c r="AA758" i="1"/>
  <c r="Z758" i="1"/>
  <c r="Y758" i="1"/>
  <c r="X758" i="1"/>
  <c r="W758" i="1"/>
  <c r="AA757" i="1"/>
  <c r="Z757" i="1"/>
  <c r="Y757" i="1"/>
  <c r="X757" i="1"/>
  <c r="W757" i="1"/>
  <c r="AA756" i="1"/>
  <c r="Z756" i="1"/>
  <c r="Y756" i="1"/>
  <c r="X756" i="1"/>
  <c r="W756" i="1"/>
  <c r="AA755" i="1"/>
  <c r="Z755" i="1"/>
  <c r="Y755" i="1"/>
  <c r="X755" i="1"/>
  <c r="W755" i="1"/>
  <c r="AA754" i="1"/>
  <c r="Z754" i="1"/>
  <c r="Y754" i="1"/>
  <c r="X754" i="1"/>
  <c r="W754" i="1"/>
  <c r="AA753" i="1"/>
  <c r="Z753" i="1"/>
  <c r="Y753" i="1"/>
  <c r="X753" i="1"/>
  <c r="W753" i="1"/>
  <c r="AA752" i="1"/>
  <c r="Z752" i="1"/>
  <c r="Y752" i="1"/>
  <c r="X752" i="1"/>
  <c r="W752" i="1"/>
  <c r="AA751" i="1"/>
  <c r="Z751" i="1"/>
  <c r="Y751" i="1"/>
  <c r="X751" i="1"/>
  <c r="W751" i="1"/>
  <c r="AA750" i="1"/>
  <c r="Z750" i="1"/>
  <c r="Y750" i="1"/>
  <c r="X750" i="1"/>
  <c r="W750" i="1"/>
  <c r="AA749" i="1"/>
  <c r="Z749" i="1"/>
  <c r="Y749" i="1"/>
  <c r="X749" i="1"/>
  <c r="W749" i="1"/>
  <c r="AA748" i="1"/>
  <c r="Z748" i="1"/>
  <c r="Y748" i="1"/>
  <c r="X748" i="1"/>
  <c r="W748" i="1"/>
  <c r="AA747" i="1"/>
  <c r="Z747" i="1"/>
  <c r="Y747" i="1"/>
  <c r="X747" i="1"/>
  <c r="W747" i="1"/>
  <c r="AA746" i="1"/>
  <c r="Z746" i="1"/>
  <c r="Y746" i="1"/>
  <c r="X746" i="1"/>
  <c r="W746" i="1"/>
  <c r="AA745" i="1"/>
  <c r="Z745" i="1"/>
  <c r="Y745" i="1"/>
  <c r="X745" i="1"/>
  <c r="W745" i="1"/>
  <c r="AA744" i="1"/>
  <c r="Z744" i="1"/>
  <c r="Y744" i="1"/>
  <c r="X744" i="1"/>
  <c r="W744" i="1"/>
  <c r="AA743" i="1"/>
  <c r="Z743" i="1"/>
  <c r="Y743" i="1"/>
  <c r="X743" i="1"/>
  <c r="W743" i="1"/>
  <c r="AA742" i="1"/>
  <c r="Z742" i="1"/>
  <c r="Y742" i="1"/>
  <c r="X742" i="1"/>
  <c r="W742" i="1"/>
  <c r="AA741" i="1"/>
  <c r="Z741" i="1"/>
  <c r="Y741" i="1"/>
  <c r="X741" i="1"/>
  <c r="W741" i="1"/>
  <c r="AA740" i="1"/>
  <c r="Z740" i="1"/>
  <c r="Y740" i="1"/>
  <c r="X740" i="1"/>
  <c r="W740" i="1"/>
  <c r="AA739" i="1"/>
  <c r="Z739" i="1"/>
  <c r="Y739" i="1"/>
  <c r="X739" i="1"/>
  <c r="W739" i="1"/>
  <c r="AA738" i="1"/>
  <c r="Z738" i="1"/>
  <c r="Y738" i="1"/>
  <c r="X738" i="1"/>
  <c r="W738" i="1"/>
  <c r="AA737" i="1"/>
  <c r="Z737" i="1"/>
  <c r="Y737" i="1"/>
  <c r="X737" i="1"/>
  <c r="W737" i="1"/>
  <c r="AA736" i="1"/>
  <c r="Z736" i="1"/>
  <c r="Y736" i="1"/>
  <c r="X736" i="1"/>
  <c r="W736" i="1"/>
  <c r="AA735" i="1"/>
  <c r="Z735" i="1"/>
  <c r="Y735" i="1"/>
  <c r="X735" i="1"/>
  <c r="W735" i="1"/>
  <c r="AA734" i="1"/>
  <c r="Z734" i="1"/>
  <c r="Y734" i="1"/>
  <c r="X734" i="1"/>
  <c r="W734" i="1"/>
  <c r="AA733" i="1"/>
  <c r="Z733" i="1"/>
  <c r="Y733" i="1"/>
  <c r="X733" i="1"/>
  <c r="W733" i="1"/>
  <c r="AA732" i="1"/>
  <c r="Z732" i="1"/>
  <c r="Y732" i="1"/>
  <c r="X732" i="1"/>
  <c r="W732" i="1"/>
  <c r="AA731" i="1"/>
  <c r="Z731" i="1"/>
  <c r="Y731" i="1"/>
  <c r="X731" i="1"/>
  <c r="W731" i="1"/>
  <c r="AA730" i="1"/>
  <c r="Z730" i="1"/>
  <c r="Y730" i="1"/>
  <c r="X730" i="1"/>
  <c r="W730" i="1"/>
  <c r="AA729" i="1"/>
  <c r="Z729" i="1"/>
  <c r="Y729" i="1"/>
  <c r="X729" i="1"/>
  <c r="W729" i="1"/>
  <c r="AA728" i="1"/>
  <c r="Z728" i="1"/>
  <c r="Y728" i="1"/>
  <c r="X728" i="1"/>
  <c r="W728" i="1"/>
  <c r="AA727" i="1"/>
  <c r="Z727" i="1"/>
  <c r="Y727" i="1"/>
  <c r="X727" i="1"/>
  <c r="W727" i="1"/>
  <c r="AA726" i="1"/>
  <c r="Z726" i="1"/>
  <c r="Y726" i="1"/>
  <c r="X726" i="1"/>
  <c r="W726" i="1"/>
  <c r="AA725" i="1"/>
  <c r="Z725" i="1"/>
  <c r="Y725" i="1"/>
  <c r="X725" i="1"/>
  <c r="W725" i="1"/>
  <c r="AA724" i="1"/>
  <c r="Z724" i="1"/>
  <c r="Y724" i="1"/>
  <c r="X724" i="1"/>
  <c r="W724" i="1"/>
  <c r="AA723" i="1"/>
  <c r="Z723" i="1"/>
  <c r="Y723" i="1"/>
  <c r="X723" i="1"/>
  <c r="W723" i="1"/>
  <c r="AA722" i="1"/>
  <c r="Z722" i="1"/>
  <c r="Y722" i="1"/>
  <c r="X722" i="1"/>
  <c r="W722" i="1"/>
  <c r="AA721" i="1"/>
  <c r="Z721" i="1"/>
  <c r="Y721" i="1"/>
  <c r="X721" i="1"/>
  <c r="W721" i="1"/>
  <c r="AA720" i="1"/>
  <c r="Z720" i="1"/>
  <c r="Y720" i="1"/>
  <c r="X720" i="1"/>
  <c r="W720" i="1"/>
  <c r="AA719" i="1"/>
  <c r="Z719" i="1"/>
  <c r="Y719" i="1"/>
  <c r="X719" i="1"/>
  <c r="W719" i="1"/>
  <c r="AA718" i="1"/>
  <c r="Z718" i="1"/>
  <c r="Y718" i="1"/>
  <c r="X718" i="1"/>
  <c r="W718" i="1"/>
  <c r="AA717" i="1"/>
  <c r="Z717" i="1"/>
  <c r="Y717" i="1"/>
  <c r="X717" i="1"/>
  <c r="W717" i="1"/>
  <c r="AA716" i="1"/>
  <c r="Z716" i="1"/>
  <c r="Y716" i="1"/>
  <c r="X716" i="1"/>
  <c r="W716" i="1"/>
  <c r="AA715" i="1"/>
  <c r="Z715" i="1"/>
  <c r="Y715" i="1"/>
  <c r="X715" i="1"/>
  <c r="W715" i="1"/>
  <c r="AA714" i="1"/>
  <c r="Z714" i="1"/>
  <c r="Y714" i="1"/>
  <c r="X714" i="1"/>
  <c r="W714" i="1"/>
  <c r="AA713" i="1"/>
  <c r="Z713" i="1"/>
  <c r="Y713" i="1"/>
  <c r="X713" i="1"/>
  <c r="W713" i="1"/>
  <c r="AA712" i="1"/>
  <c r="Z712" i="1"/>
  <c r="Y712" i="1"/>
  <c r="X712" i="1"/>
  <c r="W712" i="1"/>
  <c r="AA711" i="1"/>
  <c r="Z711" i="1"/>
  <c r="Y711" i="1"/>
  <c r="X711" i="1"/>
  <c r="W711" i="1"/>
  <c r="AA710" i="1"/>
  <c r="Z710" i="1"/>
  <c r="Y710" i="1"/>
  <c r="X710" i="1"/>
  <c r="W710" i="1"/>
  <c r="AA709" i="1"/>
  <c r="Z709" i="1"/>
  <c r="Y709" i="1"/>
  <c r="X709" i="1"/>
  <c r="W709" i="1"/>
  <c r="AA708" i="1"/>
  <c r="Z708" i="1"/>
  <c r="Y708" i="1"/>
  <c r="X708" i="1"/>
  <c r="W708" i="1"/>
  <c r="AA707" i="1"/>
  <c r="Z707" i="1"/>
  <c r="Y707" i="1"/>
  <c r="X707" i="1"/>
  <c r="W707" i="1"/>
  <c r="AA706" i="1"/>
  <c r="Z706" i="1"/>
  <c r="Y706" i="1"/>
  <c r="X706" i="1"/>
  <c r="W706" i="1"/>
  <c r="AA705" i="1"/>
  <c r="Z705" i="1"/>
  <c r="Y705" i="1"/>
  <c r="X705" i="1"/>
  <c r="W705" i="1"/>
  <c r="AA704" i="1"/>
  <c r="Z704" i="1"/>
  <c r="Y704" i="1"/>
  <c r="X704" i="1"/>
  <c r="W704" i="1"/>
  <c r="AA703" i="1"/>
  <c r="Z703" i="1"/>
  <c r="Y703" i="1"/>
  <c r="X703" i="1"/>
  <c r="W703" i="1"/>
  <c r="AA702" i="1"/>
  <c r="Z702" i="1"/>
  <c r="Y702" i="1"/>
  <c r="X702" i="1"/>
  <c r="W702" i="1"/>
  <c r="AA701" i="1"/>
  <c r="Z701" i="1"/>
  <c r="Y701" i="1"/>
  <c r="X701" i="1"/>
  <c r="W701" i="1"/>
  <c r="AA700" i="1"/>
  <c r="Z700" i="1"/>
  <c r="Y700" i="1"/>
  <c r="X700" i="1"/>
  <c r="W700" i="1"/>
  <c r="AA699" i="1"/>
  <c r="Z699" i="1"/>
  <c r="Y699" i="1"/>
  <c r="X699" i="1"/>
  <c r="W699" i="1"/>
  <c r="AA698" i="1"/>
  <c r="Z698" i="1"/>
  <c r="Y698" i="1"/>
  <c r="X698" i="1"/>
  <c r="W698" i="1"/>
  <c r="AA697" i="1"/>
  <c r="Z697" i="1"/>
  <c r="Y697" i="1"/>
  <c r="X697" i="1"/>
  <c r="W697" i="1"/>
  <c r="AA696" i="1"/>
  <c r="Z696" i="1"/>
  <c r="Y696" i="1"/>
  <c r="X696" i="1"/>
  <c r="W696" i="1"/>
  <c r="AA695" i="1"/>
  <c r="Z695" i="1"/>
  <c r="Y695" i="1"/>
  <c r="X695" i="1"/>
  <c r="W695" i="1"/>
  <c r="AA694" i="1"/>
  <c r="Z694" i="1"/>
  <c r="Y694" i="1"/>
  <c r="X694" i="1"/>
  <c r="W694" i="1"/>
  <c r="AA693" i="1"/>
  <c r="Z693" i="1"/>
  <c r="Y693" i="1"/>
  <c r="X693" i="1"/>
  <c r="W693" i="1"/>
  <c r="AA692" i="1"/>
  <c r="Z692" i="1"/>
  <c r="Y692" i="1"/>
  <c r="X692" i="1"/>
  <c r="W692" i="1"/>
  <c r="AA691" i="1"/>
  <c r="Z691" i="1"/>
  <c r="Y691" i="1"/>
  <c r="X691" i="1"/>
  <c r="W691" i="1"/>
  <c r="AA690" i="1"/>
  <c r="Z690" i="1"/>
  <c r="Y690" i="1"/>
  <c r="X690" i="1"/>
  <c r="W690" i="1"/>
  <c r="AA689" i="1"/>
  <c r="Z689" i="1"/>
  <c r="Y689" i="1"/>
  <c r="X689" i="1"/>
  <c r="W689" i="1"/>
  <c r="AA688" i="1"/>
  <c r="Z688" i="1"/>
  <c r="Y688" i="1"/>
  <c r="X688" i="1"/>
  <c r="W688" i="1"/>
  <c r="AA687" i="1"/>
  <c r="Z687" i="1"/>
  <c r="Y687" i="1"/>
  <c r="X687" i="1"/>
  <c r="W687" i="1"/>
  <c r="AA686" i="1"/>
  <c r="Z686" i="1"/>
  <c r="Y686" i="1"/>
  <c r="X686" i="1"/>
  <c r="W686" i="1"/>
  <c r="AA685" i="1"/>
  <c r="Z685" i="1"/>
  <c r="Y685" i="1"/>
  <c r="X685" i="1"/>
  <c r="W685" i="1"/>
  <c r="AA684" i="1"/>
  <c r="Z684" i="1"/>
  <c r="Y684" i="1"/>
  <c r="X684" i="1"/>
  <c r="W684" i="1"/>
  <c r="AA683" i="1"/>
  <c r="Z683" i="1"/>
  <c r="Y683" i="1"/>
  <c r="X683" i="1"/>
  <c r="W683" i="1"/>
  <c r="AA682" i="1"/>
  <c r="Z682" i="1"/>
  <c r="Y682" i="1"/>
  <c r="X682" i="1"/>
  <c r="W682" i="1"/>
  <c r="AA681" i="1"/>
  <c r="Z681" i="1"/>
  <c r="Y681" i="1"/>
  <c r="X681" i="1"/>
  <c r="W681" i="1"/>
  <c r="AA680" i="1"/>
  <c r="Z680" i="1"/>
  <c r="Y680" i="1"/>
  <c r="X680" i="1"/>
  <c r="W680" i="1"/>
  <c r="AA679" i="1"/>
  <c r="Z679" i="1"/>
  <c r="Y679" i="1"/>
  <c r="X679" i="1"/>
  <c r="W679" i="1"/>
  <c r="AA678" i="1"/>
  <c r="Z678" i="1"/>
  <c r="Y678" i="1"/>
  <c r="X678" i="1"/>
  <c r="W678" i="1"/>
  <c r="AA677" i="1"/>
  <c r="Z677" i="1"/>
  <c r="Y677" i="1"/>
  <c r="X677" i="1"/>
  <c r="W677" i="1"/>
  <c r="AA676" i="1"/>
  <c r="Z676" i="1"/>
  <c r="Y676" i="1"/>
  <c r="X676" i="1"/>
  <c r="W676" i="1"/>
  <c r="AA675" i="1"/>
  <c r="Z675" i="1"/>
  <c r="Y675" i="1"/>
  <c r="X675" i="1"/>
  <c r="W675" i="1"/>
  <c r="AA674" i="1"/>
  <c r="Z674" i="1"/>
  <c r="Y674" i="1"/>
  <c r="X674" i="1"/>
  <c r="W674" i="1"/>
  <c r="AA673" i="1"/>
  <c r="Z673" i="1"/>
  <c r="Y673" i="1"/>
  <c r="X673" i="1"/>
  <c r="W673" i="1"/>
  <c r="AA672" i="1"/>
  <c r="Z672" i="1"/>
  <c r="Y672" i="1"/>
  <c r="X672" i="1"/>
  <c r="W672" i="1"/>
  <c r="AA671" i="1"/>
  <c r="Z671" i="1"/>
  <c r="Y671" i="1"/>
  <c r="X671" i="1"/>
  <c r="W671" i="1"/>
  <c r="AA670" i="1"/>
  <c r="Z670" i="1"/>
  <c r="Y670" i="1"/>
  <c r="X670" i="1"/>
  <c r="W670" i="1"/>
  <c r="AA669" i="1"/>
  <c r="Z669" i="1"/>
  <c r="Y669" i="1"/>
  <c r="X669" i="1"/>
  <c r="W669" i="1"/>
  <c r="AA668" i="1"/>
  <c r="Z668" i="1"/>
  <c r="Y668" i="1"/>
  <c r="X668" i="1"/>
  <c r="W668" i="1"/>
  <c r="AA667" i="1"/>
  <c r="Z667" i="1"/>
  <c r="Y667" i="1"/>
  <c r="X667" i="1"/>
  <c r="W667" i="1"/>
  <c r="AA666" i="1"/>
  <c r="Z666" i="1"/>
  <c r="Y666" i="1"/>
  <c r="X666" i="1"/>
  <c r="W666" i="1"/>
  <c r="AA665" i="1"/>
  <c r="Z665" i="1"/>
  <c r="Y665" i="1"/>
  <c r="X665" i="1"/>
  <c r="W665" i="1"/>
  <c r="AA664" i="1"/>
  <c r="Z664" i="1"/>
  <c r="Y664" i="1"/>
  <c r="X664" i="1"/>
  <c r="W664" i="1"/>
  <c r="AA663" i="1"/>
  <c r="Z663" i="1"/>
  <c r="Y663" i="1"/>
  <c r="X663" i="1"/>
  <c r="W663" i="1"/>
  <c r="AA662" i="1"/>
  <c r="Z662" i="1"/>
  <c r="Y662" i="1"/>
  <c r="X662" i="1"/>
  <c r="W662" i="1"/>
  <c r="AA661" i="1"/>
  <c r="Z661" i="1"/>
  <c r="Y661" i="1"/>
  <c r="X661" i="1"/>
  <c r="W661" i="1"/>
  <c r="AA660" i="1"/>
  <c r="Z660" i="1"/>
  <c r="Y660" i="1"/>
  <c r="X660" i="1"/>
  <c r="W660" i="1"/>
  <c r="AA659" i="1"/>
  <c r="Z659" i="1"/>
  <c r="Y659" i="1"/>
  <c r="X659" i="1"/>
  <c r="W659" i="1"/>
  <c r="AA658" i="1"/>
  <c r="Z658" i="1"/>
  <c r="Y658" i="1"/>
  <c r="X658" i="1"/>
  <c r="W658" i="1"/>
  <c r="AA657" i="1"/>
  <c r="Z657" i="1"/>
  <c r="Y657" i="1"/>
  <c r="X657" i="1"/>
  <c r="W657" i="1"/>
  <c r="AA656" i="1"/>
  <c r="Z656" i="1"/>
  <c r="Y656" i="1"/>
  <c r="X656" i="1"/>
  <c r="W656" i="1"/>
  <c r="AA655" i="1"/>
  <c r="Z655" i="1"/>
  <c r="Y655" i="1"/>
  <c r="X655" i="1"/>
  <c r="W655" i="1"/>
  <c r="AA654" i="1"/>
  <c r="Z654" i="1"/>
  <c r="Y654" i="1"/>
  <c r="X654" i="1"/>
  <c r="W654" i="1"/>
  <c r="AA653" i="1"/>
  <c r="Z653" i="1"/>
  <c r="Y653" i="1"/>
  <c r="X653" i="1"/>
  <c r="W653" i="1"/>
  <c r="AA652" i="1"/>
  <c r="Z652" i="1"/>
  <c r="Y652" i="1"/>
  <c r="X652" i="1"/>
  <c r="W652" i="1"/>
  <c r="AA651" i="1"/>
  <c r="Z651" i="1"/>
  <c r="Y651" i="1"/>
  <c r="X651" i="1"/>
  <c r="W651" i="1"/>
  <c r="AA650" i="1"/>
  <c r="Z650" i="1"/>
  <c r="Y650" i="1"/>
  <c r="X650" i="1"/>
  <c r="W650" i="1"/>
  <c r="AA649" i="1"/>
  <c r="Z649" i="1"/>
  <c r="Y649" i="1"/>
  <c r="X649" i="1"/>
  <c r="W649" i="1"/>
  <c r="AA648" i="1"/>
  <c r="Z648" i="1"/>
  <c r="Y648" i="1"/>
  <c r="X648" i="1"/>
  <c r="W648" i="1"/>
  <c r="AA647" i="1"/>
  <c r="Z647" i="1"/>
  <c r="Y647" i="1"/>
  <c r="X647" i="1"/>
  <c r="W647" i="1"/>
  <c r="AA646" i="1"/>
  <c r="Z646" i="1"/>
  <c r="Y646" i="1"/>
  <c r="X646" i="1"/>
  <c r="W646" i="1"/>
  <c r="AA645" i="1"/>
  <c r="Z645" i="1"/>
  <c r="Y645" i="1"/>
  <c r="X645" i="1"/>
  <c r="W645" i="1"/>
  <c r="AA644" i="1"/>
  <c r="Z644" i="1"/>
  <c r="Y644" i="1"/>
  <c r="X644" i="1"/>
  <c r="W644" i="1"/>
  <c r="AA643" i="1"/>
  <c r="Z643" i="1"/>
  <c r="Y643" i="1"/>
  <c r="X643" i="1"/>
  <c r="W643" i="1"/>
  <c r="AA642" i="1"/>
  <c r="Z642" i="1"/>
  <c r="Y642" i="1"/>
  <c r="X642" i="1"/>
  <c r="W642" i="1"/>
  <c r="AA641" i="1"/>
  <c r="Z641" i="1"/>
  <c r="Y641" i="1"/>
  <c r="X641" i="1"/>
  <c r="W641" i="1"/>
  <c r="AA640" i="1"/>
  <c r="Z640" i="1"/>
  <c r="Y640" i="1"/>
  <c r="X640" i="1"/>
  <c r="W640" i="1"/>
  <c r="AA639" i="1"/>
  <c r="Z639" i="1"/>
  <c r="Y639" i="1"/>
  <c r="X639" i="1"/>
  <c r="W639" i="1"/>
  <c r="AA638" i="1"/>
  <c r="Z638" i="1"/>
  <c r="Y638" i="1"/>
  <c r="X638" i="1"/>
  <c r="W638" i="1"/>
  <c r="AA637" i="1"/>
  <c r="Z637" i="1"/>
  <c r="Y637" i="1"/>
  <c r="X637" i="1"/>
  <c r="W637" i="1"/>
  <c r="AA636" i="1"/>
  <c r="Z636" i="1"/>
  <c r="Y636" i="1"/>
  <c r="X636" i="1"/>
  <c r="W636" i="1"/>
  <c r="AA635" i="1"/>
  <c r="Z635" i="1"/>
  <c r="Y635" i="1"/>
  <c r="X635" i="1"/>
  <c r="W635" i="1"/>
  <c r="AA634" i="1"/>
  <c r="Z634" i="1"/>
  <c r="Y634" i="1"/>
  <c r="X634" i="1"/>
  <c r="W634" i="1"/>
  <c r="AA633" i="1"/>
  <c r="Z633" i="1"/>
  <c r="Y633" i="1"/>
  <c r="X633" i="1"/>
  <c r="W633" i="1"/>
  <c r="AA632" i="1"/>
  <c r="Z632" i="1"/>
  <c r="Y632" i="1"/>
  <c r="X632" i="1"/>
  <c r="W632" i="1"/>
  <c r="AA631" i="1"/>
  <c r="Z631" i="1"/>
  <c r="Y631" i="1"/>
  <c r="X631" i="1"/>
  <c r="W631" i="1"/>
  <c r="AA630" i="1"/>
  <c r="Z630" i="1"/>
  <c r="Y630" i="1"/>
  <c r="X630" i="1"/>
  <c r="W630" i="1"/>
  <c r="AA629" i="1"/>
  <c r="Z629" i="1"/>
  <c r="Y629" i="1"/>
  <c r="X629" i="1"/>
  <c r="W629" i="1"/>
  <c r="AA628" i="1"/>
  <c r="Z628" i="1"/>
  <c r="Y628" i="1"/>
  <c r="X628" i="1"/>
  <c r="W628" i="1"/>
  <c r="AA627" i="1"/>
  <c r="Z627" i="1"/>
  <c r="Y627" i="1"/>
  <c r="X627" i="1"/>
  <c r="W627" i="1"/>
  <c r="AA626" i="1"/>
  <c r="Z626" i="1"/>
  <c r="Y626" i="1"/>
  <c r="X626" i="1"/>
  <c r="W626" i="1"/>
  <c r="AA625" i="1"/>
  <c r="Z625" i="1"/>
  <c r="Y625" i="1"/>
  <c r="X625" i="1"/>
  <c r="W625" i="1"/>
  <c r="AA624" i="1"/>
  <c r="Z624" i="1"/>
  <c r="Y624" i="1"/>
  <c r="X624" i="1"/>
  <c r="W624" i="1"/>
  <c r="AA623" i="1"/>
  <c r="Z623" i="1"/>
  <c r="Y623" i="1"/>
  <c r="X623" i="1"/>
  <c r="W623" i="1"/>
  <c r="AA622" i="1"/>
  <c r="Z622" i="1"/>
  <c r="Y622" i="1"/>
  <c r="X622" i="1"/>
  <c r="W622" i="1"/>
  <c r="AA621" i="1"/>
  <c r="Z621" i="1"/>
  <c r="Y621" i="1"/>
  <c r="X621" i="1"/>
  <c r="W621" i="1"/>
  <c r="AA620" i="1"/>
  <c r="Z620" i="1"/>
  <c r="Y620" i="1"/>
  <c r="X620" i="1"/>
  <c r="W620" i="1"/>
  <c r="AA619" i="1"/>
  <c r="Z619" i="1"/>
  <c r="Y619" i="1"/>
  <c r="X619" i="1"/>
  <c r="W619" i="1"/>
  <c r="AA618" i="1"/>
  <c r="Z618" i="1"/>
  <c r="Y618" i="1"/>
  <c r="X618" i="1"/>
  <c r="W618" i="1"/>
  <c r="AA617" i="1"/>
  <c r="Z617" i="1"/>
  <c r="Y617" i="1"/>
  <c r="X617" i="1"/>
  <c r="W617" i="1"/>
  <c r="AA616" i="1"/>
  <c r="Z616" i="1"/>
  <c r="Y616" i="1"/>
  <c r="X616" i="1"/>
  <c r="W616" i="1"/>
  <c r="AA615" i="1"/>
  <c r="Z615" i="1"/>
  <c r="Y615" i="1"/>
  <c r="X615" i="1"/>
  <c r="W615" i="1"/>
  <c r="AA614" i="1"/>
  <c r="Z614" i="1"/>
  <c r="Y614" i="1"/>
  <c r="X614" i="1"/>
  <c r="W614" i="1"/>
  <c r="AA613" i="1"/>
  <c r="Z613" i="1"/>
  <c r="Y613" i="1"/>
  <c r="X613" i="1"/>
  <c r="W613" i="1"/>
  <c r="AA612" i="1"/>
  <c r="Z612" i="1"/>
  <c r="Y612" i="1"/>
  <c r="X612" i="1"/>
  <c r="W612" i="1"/>
  <c r="AA611" i="1"/>
  <c r="Z611" i="1"/>
  <c r="Y611" i="1"/>
  <c r="X611" i="1"/>
  <c r="W611" i="1"/>
  <c r="AA610" i="1"/>
  <c r="Z610" i="1"/>
  <c r="Y610" i="1"/>
  <c r="X610" i="1"/>
  <c r="W610" i="1"/>
  <c r="AA609" i="1"/>
  <c r="Z609" i="1"/>
  <c r="Y609" i="1"/>
  <c r="X609" i="1"/>
  <c r="W609" i="1"/>
  <c r="AA608" i="1"/>
  <c r="Z608" i="1"/>
  <c r="Y608" i="1"/>
  <c r="X608" i="1"/>
  <c r="W608" i="1"/>
  <c r="AA607" i="1"/>
  <c r="Z607" i="1"/>
  <c r="Y607" i="1"/>
  <c r="X607" i="1"/>
  <c r="W607" i="1"/>
  <c r="AA606" i="1"/>
  <c r="Z606" i="1"/>
  <c r="Y606" i="1"/>
  <c r="X606" i="1"/>
  <c r="W606" i="1"/>
  <c r="AA605" i="1"/>
  <c r="Z605" i="1"/>
  <c r="Y605" i="1"/>
  <c r="X605" i="1"/>
  <c r="W605" i="1"/>
  <c r="AA604" i="1"/>
  <c r="Z604" i="1"/>
  <c r="Y604" i="1"/>
  <c r="X604" i="1"/>
  <c r="W604" i="1"/>
  <c r="AA603" i="1"/>
  <c r="Z603" i="1"/>
  <c r="Y603" i="1"/>
  <c r="X603" i="1"/>
  <c r="W603" i="1"/>
  <c r="AA602" i="1"/>
  <c r="Z602" i="1"/>
  <c r="Y602" i="1"/>
  <c r="X602" i="1"/>
  <c r="W602" i="1"/>
  <c r="AA601" i="1"/>
  <c r="Z601" i="1"/>
  <c r="Y601" i="1"/>
  <c r="X601" i="1"/>
  <c r="W601" i="1"/>
  <c r="AA600" i="1"/>
  <c r="Z600" i="1"/>
  <c r="Y600" i="1"/>
  <c r="X600" i="1"/>
  <c r="W600" i="1"/>
  <c r="AA599" i="1"/>
  <c r="Z599" i="1"/>
  <c r="Y599" i="1"/>
  <c r="X599" i="1"/>
  <c r="W599" i="1"/>
  <c r="AA598" i="1"/>
  <c r="Z598" i="1"/>
  <c r="Y598" i="1"/>
  <c r="X598" i="1"/>
  <c r="W598" i="1"/>
  <c r="AA597" i="1"/>
  <c r="Z597" i="1"/>
  <c r="Y597" i="1"/>
  <c r="X597" i="1"/>
  <c r="W597" i="1"/>
  <c r="AA596" i="1"/>
  <c r="Z596" i="1"/>
  <c r="Y596" i="1"/>
  <c r="X596" i="1"/>
  <c r="W596" i="1"/>
  <c r="AA595" i="1"/>
  <c r="Z595" i="1"/>
  <c r="Y595" i="1"/>
  <c r="X595" i="1"/>
  <c r="W595" i="1"/>
  <c r="AA594" i="1"/>
  <c r="Z594" i="1"/>
  <c r="Y594" i="1"/>
  <c r="X594" i="1"/>
  <c r="W594" i="1"/>
  <c r="AA593" i="1"/>
  <c r="Z593" i="1"/>
  <c r="Y593" i="1"/>
  <c r="X593" i="1"/>
  <c r="W593" i="1"/>
  <c r="AA592" i="1"/>
  <c r="Z592" i="1"/>
  <c r="Y592" i="1"/>
  <c r="X592" i="1"/>
  <c r="W592" i="1"/>
  <c r="AA591" i="1"/>
  <c r="Z591" i="1"/>
  <c r="Y591" i="1"/>
  <c r="X591" i="1"/>
  <c r="W591" i="1"/>
  <c r="AA590" i="1"/>
  <c r="Z590" i="1"/>
  <c r="Y590" i="1"/>
  <c r="X590" i="1"/>
  <c r="W590" i="1"/>
  <c r="AA589" i="1"/>
  <c r="Z589" i="1"/>
  <c r="Y589" i="1"/>
  <c r="X589" i="1"/>
  <c r="W589" i="1"/>
  <c r="AA588" i="1"/>
  <c r="Z588" i="1"/>
  <c r="Y588" i="1"/>
  <c r="X588" i="1"/>
  <c r="W588" i="1"/>
  <c r="AA587" i="1"/>
  <c r="Z587" i="1"/>
  <c r="Y587" i="1"/>
  <c r="X587" i="1"/>
  <c r="W587" i="1"/>
  <c r="AA586" i="1"/>
  <c r="Z586" i="1"/>
  <c r="Y586" i="1"/>
  <c r="X586" i="1"/>
  <c r="W586" i="1"/>
  <c r="AA585" i="1"/>
  <c r="Z585" i="1"/>
  <c r="Y585" i="1"/>
  <c r="X585" i="1"/>
  <c r="W585" i="1"/>
  <c r="AA584" i="1"/>
  <c r="Z584" i="1"/>
  <c r="Y584" i="1"/>
  <c r="X584" i="1"/>
  <c r="W584" i="1"/>
  <c r="AA583" i="1"/>
  <c r="Z583" i="1"/>
  <c r="Y583" i="1"/>
  <c r="X583" i="1"/>
  <c r="W583" i="1"/>
  <c r="AA582" i="1"/>
  <c r="Z582" i="1"/>
  <c r="Y582" i="1"/>
  <c r="X582" i="1"/>
  <c r="W582" i="1"/>
  <c r="AA581" i="1"/>
  <c r="Z581" i="1"/>
  <c r="Y581" i="1"/>
  <c r="X581" i="1"/>
  <c r="W581" i="1"/>
  <c r="AA580" i="1"/>
  <c r="Z580" i="1"/>
  <c r="Y580" i="1"/>
  <c r="X580" i="1"/>
  <c r="W580" i="1"/>
  <c r="AA579" i="1"/>
  <c r="Z579" i="1"/>
  <c r="Y579" i="1"/>
  <c r="X579" i="1"/>
  <c r="W579" i="1"/>
  <c r="AA578" i="1"/>
  <c r="Z578" i="1"/>
  <c r="Y578" i="1"/>
  <c r="X578" i="1"/>
  <c r="W578" i="1"/>
  <c r="AA577" i="1"/>
  <c r="Z577" i="1"/>
  <c r="Y577" i="1"/>
  <c r="X577" i="1"/>
  <c r="W577" i="1"/>
  <c r="AA576" i="1"/>
  <c r="Z576" i="1"/>
  <c r="Y576" i="1"/>
  <c r="X576" i="1"/>
  <c r="W576" i="1"/>
  <c r="AA575" i="1"/>
  <c r="Z575" i="1"/>
  <c r="Y575" i="1"/>
  <c r="X575" i="1"/>
  <c r="W575" i="1"/>
  <c r="AA574" i="1"/>
  <c r="Z574" i="1"/>
  <c r="Y574" i="1"/>
  <c r="X574" i="1"/>
  <c r="W574" i="1"/>
  <c r="AA573" i="1"/>
  <c r="Z573" i="1"/>
  <c r="Y573" i="1"/>
  <c r="X573" i="1"/>
  <c r="W573" i="1"/>
  <c r="AA572" i="1"/>
  <c r="Z572" i="1"/>
  <c r="Y572" i="1"/>
  <c r="X572" i="1"/>
  <c r="W572" i="1"/>
  <c r="AA571" i="1"/>
  <c r="Z571" i="1"/>
  <c r="Y571" i="1"/>
  <c r="X571" i="1"/>
  <c r="W571" i="1"/>
  <c r="AA570" i="1"/>
  <c r="Z570" i="1"/>
  <c r="Y570" i="1"/>
  <c r="X570" i="1"/>
  <c r="W570" i="1"/>
  <c r="AA569" i="1"/>
  <c r="Z569" i="1"/>
  <c r="Y569" i="1"/>
  <c r="X569" i="1"/>
  <c r="W569" i="1"/>
  <c r="AA568" i="1"/>
  <c r="Z568" i="1"/>
  <c r="Y568" i="1"/>
  <c r="X568" i="1"/>
  <c r="W568" i="1"/>
  <c r="AA567" i="1"/>
  <c r="Z567" i="1"/>
  <c r="Y567" i="1"/>
  <c r="X567" i="1"/>
  <c r="W567" i="1"/>
  <c r="AA566" i="1"/>
  <c r="Z566" i="1"/>
  <c r="Y566" i="1"/>
  <c r="X566" i="1"/>
  <c r="W566" i="1"/>
  <c r="AA565" i="1"/>
  <c r="Z565" i="1"/>
  <c r="Y565" i="1"/>
  <c r="X565" i="1"/>
  <c r="W565" i="1"/>
  <c r="AA564" i="1"/>
  <c r="Z564" i="1"/>
  <c r="Y564" i="1"/>
  <c r="X564" i="1"/>
  <c r="W564" i="1"/>
  <c r="AA563" i="1"/>
  <c r="Z563" i="1"/>
  <c r="Y563" i="1"/>
  <c r="X563" i="1"/>
  <c r="W563" i="1"/>
  <c r="AA562" i="1"/>
  <c r="Z562" i="1"/>
  <c r="Y562" i="1"/>
  <c r="X562" i="1"/>
  <c r="W562" i="1"/>
  <c r="AA561" i="1"/>
  <c r="Z561" i="1"/>
  <c r="Y561" i="1"/>
  <c r="X561" i="1"/>
  <c r="W561" i="1"/>
  <c r="AA560" i="1"/>
  <c r="Z560" i="1"/>
  <c r="Y560" i="1"/>
  <c r="X560" i="1"/>
  <c r="W560" i="1"/>
  <c r="AA559" i="1"/>
  <c r="Z559" i="1"/>
  <c r="Y559" i="1"/>
  <c r="X559" i="1"/>
  <c r="W559" i="1"/>
  <c r="AA558" i="1"/>
  <c r="Z558" i="1"/>
  <c r="Y558" i="1"/>
  <c r="X558" i="1"/>
  <c r="W558" i="1"/>
  <c r="AA557" i="1"/>
  <c r="Z557" i="1"/>
  <c r="Y557" i="1"/>
  <c r="X557" i="1"/>
  <c r="W557" i="1"/>
  <c r="AA556" i="1"/>
  <c r="Z556" i="1"/>
  <c r="Y556" i="1"/>
  <c r="X556" i="1"/>
  <c r="W556" i="1"/>
  <c r="AA555" i="1"/>
  <c r="Z555" i="1"/>
  <c r="Y555" i="1"/>
  <c r="X555" i="1"/>
  <c r="W555" i="1"/>
  <c r="AA554" i="1"/>
  <c r="Z554" i="1"/>
  <c r="Y554" i="1"/>
  <c r="X554" i="1"/>
  <c r="W554" i="1"/>
  <c r="AA553" i="1"/>
  <c r="Z553" i="1"/>
  <c r="Y553" i="1"/>
  <c r="X553" i="1"/>
  <c r="W553" i="1"/>
  <c r="AA552" i="1"/>
  <c r="Z552" i="1"/>
  <c r="Y552" i="1"/>
  <c r="X552" i="1"/>
  <c r="W552" i="1"/>
  <c r="AA551" i="1"/>
  <c r="Z551" i="1"/>
  <c r="Y551" i="1"/>
  <c r="X551" i="1"/>
  <c r="W551" i="1"/>
  <c r="AA550" i="1"/>
  <c r="Z550" i="1"/>
  <c r="Y550" i="1"/>
  <c r="X550" i="1"/>
  <c r="W550" i="1"/>
  <c r="AA549" i="1"/>
  <c r="Z549" i="1"/>
  <c r="Y549" i="1"/>
  <c r="X549" i="1"/>
  <c r="W549" i="1"/>
  <c r="AA548" i="1"/>
  <c r="Z548" i="1"/>
  <c r="Y548" i="1"/>
  <c r="X548" i="1"/>
  <c r="W548" i="1"/>
  <c r="AA547" i="1"/>
  <c r="Z547" i="1"/>
  <c r="Y547" i="1"/>
  <c r="X547" i="1"/>
  <c r="W547" i="1"/>
  <c r="AA546" i="1"/>
  <c r="Z546" i="1"/>
  <c r="Y546" i="1"/>
  <c r="X546" i="1"/>
  <c r="W546" i="1"/>
  <c r="AA545" i="1"/>
  <c r="Z545" i="1"/>
  <c r="Y545" i="1"/>
  <c r="X545" i="1"/>
  <c r="W545" i="1"/>
  <c r="AA544" i="1"/>
  <c r="Z544" i="1"/>
  <c r="Y544" i="1"/>
  <c r="X544" i="1"/>
  <c r="W544" i="1"/>
  <c r="AA543" i="1"/>
  <c r="Z543" i="1"/>
  <c r="Y543" i="1"/>
  <c r="X543" i="1"/>
  <c r="W543" i="1"/>
  <c r="AA542" i="1"/>
  <c r="Z542" i="1"/>
  <c r="Y542" i="1"/>
  <c r="X542" i="1"/>
  <c r="W542" i="1"/>
  <c r="AA541" i="1"/>
  <c r="Z541" i="1"/>
  <c r="Y541" i="1"/>
  <c r="X541" i="1"/>
  <c r="W541" i="1"/>
  <c r="AA540" i="1"/>
  <c r="Z540" i="1"/>
  <c r="Y540" i="1"/>
  <c r="X540" i="1"/>
  <c r="W540" i="1"/>
  <c r="AA539" i="1"/>
  <c r="Z539" i="1"/>
  <c r="Y539" i="1"/>
  <c r="X539" i="1"/>
  <c r="W539" i="1"/>
  <c r="AA538" i="1"/>
  <c r="Z538" i="1"/>
  <c r="Y538" i="1"/>
  <c r="X538" i="1"/>
  <c r="W538" i="1"/>
  <c r="AA537" i="1"/>
  <c r="Z537" i="1"/>
  <c r="Y537" i="1"/>
  <c r="X537" i="1"/>
  <c r="W537" i="1"/>
  <c r="AA536" i="1"/>
  <c r="Z536" i="1"/>
  <c r="Y536" i="1"/>
  <c r="X536" i="1"/>
  <c r="W536" i="1"/>
  <c r="AA535" i="1"/>
  <c r="Z535" i="1"/>
  <c r="Y535" i="1"/>
  <c r="X535" i="1"/>
  <c r="W535" i="1"/>
  <c r="AA534" i="1"/>
  <c r="Z534" i="1"/>
  <c r="Y534" i="1"/>
  <c r="X534" i="1"/>
  <c r="W534" i="1"/>
  <c r="AA533" i="1"/>
  <c r="Z533" i="1"/>
  <c r="Y533" i="1"/>
  <c r="X533" i="1"/>
  <c r="W533" i="1"/>
  <c r="AA532" i="1"/>
  <c r="Z532" i="1"/>
  <c r="Y532" i="1"/>
  <c r="X532" i="1"/>
  <c r="W532" i="1"/>
  <c r="AA531" i="1"/>
  <c r="Z531" i="1"/>
  <c r="Y531" i="1"/>
  <c r="X531" i="1"/>
  <c r="W531" i="1"/>
  <c r="AA530" i="1"/>
  <c r="Z530" i="1"/>
  <c r="Y530" i="1"/>
  <c r="X530" i="1"/>
  <c r="W530" i="1"/>
  <c r="AA529" i="1"/>
  <c r="Z529" i="1"/>
  <c r="Y529" i="1"/>
  <c r="X529" i="1"/>
  <c r="W529" i="1"/>
  <c r="AA528" i="1"/>
  <c r="Z528" i="1"/>
  <c r="Y528" i="1"/>
  <c r="X528" i="1"/>
  <c r="W528" i="1"/>
  <c r="AA527" i="1"/>
  <c r="Z527" i="1"/>
  <c r="Y527" i="1"/>
  <c r="X527" i="1"/>
  <c r="W527" i="1"/>
  <c r="AA526" i="1"/>
  <c r="Z526" i="1"/>
  <c r="Y526" i="1"/>
  <c r="X526" i="1"/>
  <c r="W526" i="1"/>
  <c r="AA525" i="1"/>
  <c r="Z525" i="1"/>
  <c r="Y525" i="1"/>
  <c r="X525" i="1"/>
  <c r="W525" i="1"/>
  <c r="AA524" i="1"/>
  <c r="Z524" i="1"/>
  <c r="Y524" i="1"/>
  <c r="X524" i="1"/>
  <c r="W524" i="1"/>
  <c r="AA523" i="1"/>
  <c r="Z523" i="1"/>
  <c r="Y523" i="1"/>
  <c r="X523" i="1"/>
  <c r="W523" i="1"/>
  <c r="AA522" i="1"/>
  <c r="Z522" i="1"/>
  <c r="Y522" i="1"/>
  <c r="X522" i="1"/>
  <c r="W522" i="1"/>
  <c r="AA521" i="1"/>
  <c r="Z521" i="1"/>
  <c r="Y521" i="1"/>
  <c r="X521" i="1"/>
  <c r="W521" i="1"/>
  <c r="AA520" i="1"/>
  <c r="Z520" i="1"/>
  <c r="Y520" i="1"/>
  <c r="X520" i="1"/>
  <c r="W520" i="1"/>
  <c r="AA519" i="1"/>
  <c r="Z519" i="1"/>
  <c r="Y519" i="1"/>
  <c r="X519" i="1"/>
  <c r="W519" i="1"/>
  <c r="AA518" i="1"/>
  <c r="Z518" i="1"/>
  <c r="Y518" i="1"/>
  <c r="X518" i="1"/>
  <c r="W518" i="1"/>
  <c r="AA517" i="1"/>
  <c r="Z517" i="1"/>
  <c r="Y517" i="1"/>
  <c r="X517" i="1"/>
  <c r="W517" i="1"/>
  <c r="AA516" i="1"/>
  <c r="Z516" i="1"/>
  <c r="Y516" i="1"/>
  <c r="X516" i="1"/>
  <c r="W516" i="1"/>
  <c r="AA515" i="1"/>
  <c r="Z515" i="1"/>
  <c r="Y515" i="1"/>
  <c r="X515" i="1"/>
  <c r="W515" i="1"/>
  <c r="AA514" i="1"/>
  <c r="Z514" i="1"/>
  <c r="Y514" i="1"/>
  <c r="X514" i="1"/>
  <c r="W514" i="1"/>
  <c r="AA513" i="1"/>
  <c r="Z513" i="1"/>
  <c r="Y513" i="1"/>
  <c r="X513" i="1"/>
  <c r="W513" i="1"/>
  <c r="AA512" i="1"/>
  <c r="Z512" i="1"/>
  <c r="Y512" i="1"/>
  <c r="X512" i="1"/>
  <c r="W512" i="1"/>
  <c r="AA511" i="1"/>
  <c r="Z511" i="1"/>
  <c r="Y511" i="1"/>
  <c r="X511" i="1"/>
  <c r="W511" i="1"/>
  <c r="AA510" i="1"/>
  <c r="Z510" i="1"/>
  <c r="Y510" i="1"/>
  <c r="X510" i="1"/>
  <c r="W510" i="1"/>
  <c r="AA509" i="1"/>
  <c r="Z509" i="1"/>
  <c r="Y509" i="1"/>
  <c r="X509" i="1"/>
  <c r="W509" i="1"/>
  <c r="AA508" i="1"/>
  <c r="Z508" i="1"/>
  <c r="Y508" i="1"/>
  <c r="X508" i="1"/>
  <c r="W508" i="1"/>
  <c r="AA507" i="1"/>
  <c r="Z507" i="1"/>
  <c r="Y507" i="1"/>
  <c r="X507" i="1"/>
  <c r="W507" i="1"/>
  <c r="AA506" i="1"/>
  <c r="Z506" i="1"/>
  <c r="Y506" i="1"/>
  <c r="X506" i="1"/>
  <c r="W506" i="1"/>
  <c r="AA505" i="1"/>
  <c r="Z505" i="1"/>
  <c r="Y505" i="1"/>
  <c r="X505" i="1"/>
  <c r="W505" i="1"/>
  <c r="AA504" i="1"/>
  <c r="Z504" i="1"/>
  <c r="Y504" i="1"/>
  <c r="X504" i="1"/>
  <c r="W504" i="1"/>
  <c r="AA503" i="1"/>
  <c r="Z503" i="1"/>
  <c r="Y503" i="1"/>
  <c r="X503" i="1"/>
  <c r="W503" i="1"/>
  <c r="AA502" i="1"/>
  <c r="Z502" i="1"/>
  <c r="Y502" i="1"/>
  <c r="X502" i="1"/>
  <c r="W502" i="1"/>
  <c r="AA501" i="1"/>
  <c r="Z501" i="1"/>
  <c r="Y501" i="1"/>
  <c r="X501" i="1"/>
  <c r="W501" i="1"/>
  <c r="AA500" i="1"/>
  <c r="Z500" i="1"/>
  <c r="Y500" i="1"/>
  <c r="X500" i="1"/>
  <c r="W500" i="1"/>
  <c r="AA499" i="1"/>
  <c r="Z499" i="1"/>
  <c r="Y499" i="1"/>
  <c r="X499" i="1"/>
  <c r="W499" i="1"/>
  <c r="AA498" i="1"/>
  <c r="Z498" i="1"/>
  <c r="Y498" i="1"/>
  <c r="X498" i="1"/>
  <c r="W498" i="1"/>
  <c r="AA497" i="1"/>
  <c r="Z497" i="1"/>
  <c r="Y497" i="1"/>
  <c r="X497" i="1"/>
  <c r="W497" i="1"/>
  <c r="AA496" i="1"/>
  <c r="Z496" i="1"/>
  <c r="Y496" i="1"/>
  <c r="X496" i="1"/>
  <c r="W496" i="1"/>
  <c r="AA495" i="1"/>
  <c r="Z495" i="1"/>
  <c r="Y495" i="1"/>
  <c r="X495" i="1"/>
  <c r="W495" i="1"/>
  <c r="AA494" i="1"/>
  <c r="Z494" i="1"/>
  <c r="Y494" i="1"/>
  <c r="X494" i="1"/>
  <c r="W494" i="1"/>
  <c r="AA493" i="1"/>
  <c r="Z493" i="1"/>
  <c r="Y493" i="1"/>
  <c r="X493" i="1"/>
  <c r="W493" i="1"/>
  <c r="AA492" i="1"/>
  <c r="Z492" i="1"/>
  <c r="Y492" i="1"/>
  <c r="X492" i="1"/>
  <c r="W492" i="1"/>
  <c r="AA491" i="1"/>
  <c r="Z491" i="1"/>
  <c r="Y491" i="1"/>
  <c r="X491" i="1"/>
  <c r="W491" i="1"/>
  <c r="AA490" i="1"/>
  <c r="Z490" i="1"/>
  <c r="Y490" i="1"/>
  <c r="X490" i="1"/>
  <c r="W490" i="1"/>
  <c r="AA489" i="1"/>
  <c r="Z489" i="1"/>
  <c r="Y489" i="1"/>
  <c r="X489" i="1"/>
  <c r="W489" i="1"/>
  <c r="AA488" i="1"/>
  <c r="Z488" i="1"/>
  <c r="Y488" i="1"/>
  <c r="X488" i="1"/>
  <c r="W488" i="1"/>
  <c r="AA487" i="1"/>
  <c r="Z487" i="1"/>
  <c r="Y487" i="1"/>
  <c r="X487" i="1"/>
  <c r="W487" i="1"/>
  <c r="AA486" i="1"/>
  <c r="Z486" i="1"/>
  <c r="Y486" i="1"/>
  <c r="X486" i="1"/>
  <c r="W486" i="1"/>
  <c r="AA485" i="1"/>
  <c r="Z485" i="1"/>
  <c r="Y485" i="1"/>
  <c r="X485" i="1"/>
  <c r="W485" i="1"/>
  <c r="AA484" i="1"/>
  <c r="Z484" i="1"/>
  <c r="Y484" i="1"/>
  <c r="X484" i="1"/>
  <c r="W484" i="1"/>
  <c r="AA483" i="1"/>
  <c r="Z483" i="1"/>
  <c r="Y483" i="1"/>
  <c r="X483" i="1"/>
  <c r="W483" i="1"/>
  <c r="AA482" i="1"/>
  <c r="Z482" i="1"/>
  <c r="Y482" i="1"/>
  <c r="X482" i="1"/>
  <c r="W482" i="1"/>
  <c r="AA481" i="1"/>
  <c r="Z481" i="1"/>
  <c r="Y481" i="1"/>
  <c r="X481" i="1"/>
  <c r="W481" i="1"/>
  <c r="AA480" i="1"/>
  <c r="Z480" i="1"/>
  <c r="Y480" i="1"/>
  <c r="X480" i="1"/>
  <c r="W480" i="1"/>
  <c r="AA479" i="1"/>
  <c r="Z479" i="1"/>
  <c r="Y479" i="1"/>
  <c r="X479" i="1"/>
  <c r="W479" i="1"/>
  <c r="AA478" i="1"/>
  <c r="Z478" i="1"/>
  <c r="Y478" i="1"/>
  <c r="X478" i="1"/>
  <c r="W478" i="1"/>
  <c r="AA477" i="1"/>
  <c r="Z477" i="1"/>
  <c r="Y477" i="1"/>
  <c r="X477" i="1"/>
  <c r="W477" i="1"/>
  <c r="AA476" i="1"/>
  <c r="Z476" i="1"/>
  <c r="Y476" i="1"/>
  <c r="X476" i="1"/>
  <c r="W476" i="1"/>
  <c r="AA475" i="1"/>
  <c r="Z475" i="1"/>
  <c r="Y475" i="1"/>
  <c r="X475" i="1"/>
  <c r="W475" i="1"/>
  <c r="AA474" i="1"/>
  <c r="Z474" i="1"/>
  <c r="Y474" i="1"/>
  <c r="X474" i="1"/>
  <c r="W474" i="1"/>
  <c r="AA473" i="1"/>
  <c r="Z473" i="1"/>
  <c r="Y473" i="1"/>
  <c r="X473" i="1"/>
  <c r="W473" i="1"/>
  <c r="AA472" i="1"/>
  <c r="Z472" i="1"/>
  <c r="Y472" i="1"/>
  <c r="X472" i="1"/>
  <c r="W472" i="1"/>
  <c r="AA471" i="1"/>
  <c r="Z471" i="1"/>
  <c r="Y471" i="1"/>
  <c r="X471" i="1"/>
  <c r="W471" i="1"/>
  <c r="AA470" i="1"/>
  <c r="Z470" i="1"/>
  <c r="Y470" i="1"/>
  <c r="X470" i="1"/>
  <c r="W470" i="1"/>
  <c r="AA469" i="1"/>
  <c r="Z469" i="1"/>
  <c r="Y469" i="1"/>
  <c r="X469" i="1"/>
  <c r="W469" i="1"/>
  <c r="AA468" i="1"/>
  <c r="Z468" i="1"/>
  <c r="Y468" i="1"/>
  <c r="X468" i="1"/>
  <c r="W468" i="1"/>
  <c r="AA467" i="1"/>
  <c r="Z467" i="1"/>
  <c r="Y467" i="1"/>
  <c r="X467" i="1"/>
  <c r="W467" i="1"/>
  <c r="AA466" i="1"/>
  <c r="Z466" i="1"/>
  <c r="Y466" i="1"/>
  <c r="X466" i="1"/>
  <c r="W466" i="1"/>
  <c r="AA465" i="1"/>
  <c r="Z465" i="1"/>
  <c r="Y465" i="1"/>
  <c r="X465" i="1"/>
  <c r="W465" i="1"/>
  <c r="AA464" i="1"/>
  <c r="Z464" i="1"/>
  <c r="Y464" i="1"/>
  <c r="X464" i="1"/>
  <c r="W464" i="1"/>
  <c r="AA463" i="1"/>
  <c r="Z463" i="1"/>
  <c r="Y463" i="1"/>
  <c r="X463" i="1"/>
  <c r="W463" i="1"/>
  <c r="AA462" i="1"/>
  <c r="Z462" i="1"/>
  <c r="Y462" i="1"/>
  <c r="X462" i="1"/>
  <c r="W462" i="1"/>
  <c r="AA461" i="1"/>
  <c r="Z461" i="1"/>
  <c r="Y461" i="1"/>
  <c r="X461" i="1"/>
  <c r="W461" i="1"/>
  <c r="AA460" i="1"/>
  <c r="Z460" i="1"/>
  <c r="Y460" i="1"/>
  <c r="X460" i="1"/>
  <c r="W460" i="1"/>
  <c r="AA459" i="1"/>
  <c r="Z459" i="1"/>
  <c r="Y459" i="1"/>
  <c r="X459" i="1"/>
  <c r="W459" i="1"/>
  <c r="AA458" i="1"/>
  <c r="Z458" i="1"/>
  <c r="Y458" i="1"/>
  <c r="X458" i="1"/>
  <c r="W458" i="1"/>
  <c r="AA457" i="1"/>
  <c r="Z457" i="1"/>
  <c r="Y457" i="1"/>
  <c r="X457" i="1"/>
  <c r="W457" i="1"/>
  <c r="AA456" i="1"/>
  <c r="Z456" i="1"/>
  <c r="Y456" i="1"/>
  <c r="X456" i="1"/>
  <c r="W456" i="1"/>
  <c r="AA455" i="1"/>
  <c r="Z455" i="1"/>
  <c r="Y455" i="1"/>
  <c r="X455" i="1"/>
  <c r="W455" i="1"/>
  <c r="AA454" i="1"/>
  <c r="Z454" i="1"/>
  <c r="Y454" i="1"/>
  <c r="X454" i="1"/>
  <c r="W454" i="1"/>
  <c r="AA453" i="1"/>
  <c r="Z453" i="1"/>
  <c r="Y453" i="1"/>
  <c r="X453" i="1"/>
  <c r="W453" i="1"/>
  <c r="AA452" i="1"/>
  <c r="Z452" i="1"/>
  <c r="Y452" i="1"/>
  <c r="X452" i="1"/>
  <c r="W452" i="1"/>
  <c r="AA451" i="1"/>
  <c r="Z451" i="1"/>
  <c r="Y451" i="1"/>
  <c r="X451" i="1"/>
  <c r="W451" i="1"/>
  <c r="AA450" i="1"/>
  <c r="Z450" i="1"/>
  <c r="Y450" i="1"/>
  <c r="X450" i="1"/>
  <c r="W450" i="1"/>
  <c r="AA449" i="1"/>
  <c r="Z449" i="1"/>
  <c r="Y449" i="1"/>
  <c r="X449" i="1"/>
  <c r="W449" i="1"/>
  <c r="AA448" i="1"/>
  <c r="Z448" i="1"/>
  <c r="Y448" i="1"/>
  <c r="X448" i="1"/>
  <c r="W448" i="1"/>
  <c r="AA447" i="1"/>
  <c r="Z447" i="1"/>
  <c r="Y447" i="1"/>
  <c r="X447" i="1"/>
  <c r="W447" i="1"/>
  <c r="AA446" i="1"/>
  <c r="Z446" i="1"/>
  <c r="Y446" i="1"/>
  <c r="X446" i="1"/>
  <c r="W446" i="1"/>
  <c r="AA445" i="1"/>
  <c r="Z445" i="1"/>
  <c r="Y445" i="1"/>
  <c r="X445" i="1"/>
  <c r="W445" i="1"/>
  <c r="AA444" i="1"/>
  <c r="Z444" i="1"/>
  <c r="Y444" i="1"/>
  <c r="X444" i="1"/>
  <c r="W444" i="1"/>
  <c r="AA443" i="1"/>
  <c r="Z443" i="1"/>
  <c r="Y443" i="1"/>
  <c r="X443" i="1"/>
  <c r="W443" i="1"/>
  <c r="AA442" i="1"/>
  <c r="Z442" i="1"/>
  <c r="Y442" i="1"/>
  <c r="X442" i="1"/>
  <c r="W442" i="1"/>
  <c r="AA441" i="1"/>
  <c r="Z441" i="1"/>
  <c r="Y441" i="1"/>
  <c r="X441" i="1"/>
  <c r="W441" i="1"/>
  <c r="AA440" i="1"/>
  <c r="Z440" i="1"/>
  <c r="Y440" i="1"/>
  <c r="X440" i="1"/>
  <c r="W440" i="1"/>
  <c r="AA439" i="1"/>
  <c r="Z439" i="1"/>
  <c r="Y439" i="1"/>
  <c r="X439" i="1"/>
  <c r="W439" i="1"/>
  <c r="AA438" i="1"/>
  <c r="Z438" i="1"/>
  <c r="Y438" i="1"/>
  <c r="X438" i="1"/>
  <c r="W438" i="1"/>
  <c r="AA437" i="1"/>
  <c r="Z437" i="1"/>
  <c r="Y437" i="1"/>
  <c r="X437" i="1"/>
  <c r="W437" i="1"/>
  <c r="AA436" i="1"/>
  <c r="Z436" i="1"/>
  <c r="Y436" i="1"/>
  <c r="X436" i="1"/>
  <c r="W436" i="1"/>
  <c r="AA435" i="1"/>
  <c r="Z435" i="1"/>
  <c r="Y435" i="1"/>
  <c r="X435" i="1"/>
  <c r="W435" i="1"/>
  <c r="AA434" i="1"/>
  <c r="Z434" i="1"/>
  <c r="Y434" i="1"/>
  <c r="X434" i="1"/>
  <c r="W434" i="1"/>
  <c r="AA433" i="1"/>
  <c r="Z433" i="1"/>
  <c r="Y433" i="1"/>
  <c r="X433" i="1"/>
  <c r="W433" i="1"/>
  <c r="AA432" i="1"/>
  <c r="Z432" i="1"/>
  <c r="Y432" i="1"/>
  <c r="X432" i="1"/>
  <c r="W432" i="1"/>
  <c r="AA431" i="1"/>
  <c r="Z431" i="1"/>
  <c r="Y431" i="1"/>
  <c r="X431" i="1"/>
  <c r="W431" i="1"/>
  <c r="AA430" i="1"/>
  <c r="Z430" i="1"/>
  <c r="Y430" i="1"/>
  <c r="X430" i="1"/>
  <c r="W430" i="1"/>
  <c r="AA429" i="1"/>
  <c r="Z429" i="1"/>
  <c r="Y429" i="1"/>
  <c r="X429" i="1"/>
  <c r="W429" i="1"/>
  <c r="AA428" i="1"/>
  <c r="Z428" i="1"/>
  <c r="Y428" i="1"/>
  <c r="X428" i="1"/>
  <c r="W428" i="1"/>
  <c r="AA427" i="1"/>
  <c r="Z427" i="1"/>
  <c r="Y427" i="1"/>
  <c r="X427" i="1"/>
  <c r="W427" i="1"/>
  <c r="AA426" i="1"/>
  <c r="Z426" i="1"/>
  <c r="Y426" i="1"/>
  <c r="X426" i="1"/>
  <c r="W426" i="1"/>
  <c r="AA425" i="1"/>
  <c r="Z425" i="1"/>
  <c r="Y425" i="1"/>
  <c r="X425" i="1"/>
  <c r="W425" i="1"/>
  <c r="AA424" i="1"/>
  <c r="Z424" i="1"/>
  <c r="Y424" i="1"/>
  <c r="X424" i="1"/>
  <c r="W424" i="1"/>
  <c r="AA423" i="1"/>
  <c r="Z423" i="1"/>
  <c r="Y423" i="1"/>
  <c r="X423" i="1"/>
  <c r="W423" i="1"/>
  <c r="AA422" i="1"/>
  <c r="Z422" i="1"/>
  <c r="Y422" i="1"/>
  <c r="X422" i="1"/>
  <c r="W422" i="1"/>
  <c r="AA421" i="1"/>
  <c r="Z421" i="1"/>
  <c r="Y421" i="1"/>
  <c r="X421" i="1"/>
  <c r="W421" i="1"/>
  <c r="AA420" i="1"/>
  <c r="Z420" i="1"/>
  <c r="Y420" i="1"/>
  <c r="X420" i="1"/>
  <c r="W420" i="1"/>
  <c r="AA419" i="1"/>
  <c r="Z419" i="1"/>
  <c r="Y419" i="1"/>
  <c r="X419" i="1"/>
  <c r="W419" i="1"/>
  <c r="AA418" i="1"/>
  <c r="Z418" i="1"/>
  <c r="Y418" i="1"/>
  <c r="X418" i="1"/>
  <c r="W418" i="1"/>
  <c r="AA417" i="1"/>
  <c r="Z417" i="1"/>
  <c r="Y417" i="1"/>
  <c r="X417" i="1"/>
  <c r="W417" i="1"/>
  <c r="AA416" i="1"/>
  <c r="Z416" i="1"/>
  <c r="Y416" i="1"/>
  <c r="X416" i="1"/>
  <c r="W416" i="1"/>
  <c r="AA415" i="1"/>
  <c r="Z415" i="1"/>
  <c r="Y415" i="1"/>
  <c r="X415" i="1"/>
  <c r="W415" i="1"/>
  <c r="AA414" i="1"/>
  <c r="Z414" i="1"/>
  <c r="Y414" i="1"/>
  <c r="X414" i="1"/>
  <c r="W414" i="1"/>
  <c r="AA413" i="1"/>
  <c r="Z413" i="1"/>
  <c r="Y413" i="1"/>
  <c r="X413" i="1"/>
  <c r="W413" i="1"/>
  <c r="AA412" i="1"/>
  <c r="Z412" i="1"/>
  <c r="Y412" i="1"/>
  <c r="X412" i="1"/>
  <c r="W412" i="1"/>
  <c r="AA411" i="1"/>
  <c r="Z411" i="1"/>
  <c r="Y411" i="1"/>
  <c r="X411" i="1"/>
  <c r="W411" i="1"/>
  <c r="AA410" i="1"/>
  <c r="Z410" i="1"/>
  <c r="Y410" i="1"/>
  <c r="X410" i="1"/>
  <c r="W410" i="1"/>
  <c r="AA409" i="1"/>
  <c r="Z409" i="1"/>
  <c r="Y409" i="1"/>
  <c r="X409" i="1"/>
  <c r="W409" i="1"/>
  <c r="AA408" i="1"/>
  <c r="Z408" i="1"/>
  <c r="Y408" i="1"/>
  <c r="X408" i="1"/>
  <c r="W408" i="1"/>
  <c r="AA407" i="1"/>
  <c r="Z407" i="1"/>
  <c r="Y407" i="1"/>
  <c r="X407" i="1"/>
  <c r="W407" i="1"/>
  <c r="AA406" i="1"/>
  <c r="Z406" i="1"/>
  <c r="Y406" i="1"/>
  <c r="X406" i="1"/>
  <c r="W406" i="1"/>
  <c r="AA405" i="1"/>
  <c r="Z405" i="1"/>
  <c r="Y405" i="1"/>
  <c r="X405" i="1"/>
  <c r="W405" i="1"/>
  <c r="AA404" i="1"/>
  <c r="Z404" i="1"/>
  <c r="Y404" i="1"/>
  <c r="X404" i="1"/>
  <c r="W404" i="1"/>
  <c r="AA403" i="1"/>
  <c r="Z403" i="1"/>
  <c r="Y403" i="1"/>
  <c r="X403" i="1"/>
  <c r="W403" i="1"/>
  <c r="AA402" i="1"/>
  <c r="Z402" i="1"/>
  <c r="Y402" i="1"/>
  <c r="X402" i="1"/>
  <c r="W402" i="1"/>
  <c r="AA401" i="1"/>
  <c r="Z401" i="1"/>
  <c r="Y401" i="1"/>
  <c r="X401" i="1"/>
  <c r="W401" i="1"/>
  <c r="AA400" i="1"/>
  <c r="Z400" i="1"/>
  <c r="Y400" i="1"/>
  <c r="X400" i="1"/>
  <c r="W400" i="1"/>
  <c r="AA399" i="1"/>
  <c r="Z399" i="1"/>
  <c r="Y399" i="1"/>
  <c r="X399" i="1"/>
  <c r="W399" i="1"/>
  <c r="AA398" i="1"/>
  <c r="Z398" i="1"/>
  <c r="Y398" i="1"/>
  <c r="X398" i="1"/>
  <c r="W398" i="1"/>
  <c r="AA397" i="1"/>
  <c r="Z397" i="1"/>
  <c r="Y397" i="1"/>
  <c r="X397" i="1"/>
  <c r="W397" i="1"/>
  <c r="AA396" i="1"/>
  <c r="Z396" i="1"/>
  <c r="Y396" i="1"/>
  <c r="X396" i="1"/>
  <c r="W396" i="1"/>
  <c r="AA395" i="1"/>
  <c r="Z395" i="1"/>
  <c r="Y395" i="1"/>
  <c r="X395" i="1"/>
  <c r="W395" i="1"/>
  <c r="AA394" i="1"/>
  <c r="Z394" i="1"/>
  <c r="Y394" i="1"/>
  <c r="X394" i="1"/>
  <c r="W394" i="1"/>
  <c r="AA393" i="1"/>
  <c r="Z393" i="1"/>
  <c r="Y393" i="1"/>
  <c r="X393" i="1"/>
  <c r="W393" i="1"/>
  <c r="AA392" i="1"/>
  <c r="Z392" i="1"/>
  <c r="Y392" i="1"/>
  <c r="X392" i="1"/>
  <c r="W392" i="1"/>
  <c r="AA391" i="1"/>
  <c r="Z391" i="1"/>
  <c r="Y391" i="1"/>
  <c r="X391" i="1"/>
  <c r="W391" i="1"/>
  <c r="AA390" i="1"/>
  <c r="Z390" i="1"/>
  <c r="Y390" i="1"/>
  <c r="X390" i="1"/>
  <c r="W390" i="1"/>
  <c r="AA389" i="1"/>
  <c r="Z389" i="1"/>
  <c r="Y389" i="1"/>
  <c r="X389" i="1"/>
  <c r="W389" i="1"/>
  <c r="AA388" i="1"/>
  <c r="Z388" i="1"/>
  <c r="Y388" i="1"/>
  <c r="X388" i="1"/>
  <c r="W388" i="1"/>
  <c r="AA387" i="1"/>
  <c r="Z387" i="1"/>
  <c r="Y387" i="1"/>
  <c r="X387" i="1"/>
  <c r="W387" i="1"/>
  <c r="AA386" i="1"/>
  <c r="Z386" i="1"/>
  <c r="Y386" i="1"/>
  <c r="X386" i="1"/>
  <c r="W386" i="1"/>
  <c r="AA385" i="1"/>
  <c r="Z385" i="1"/>
  <c r="Y385" i="1"/>
  <c r="X385" i="1"/>
  <c r="W385" i="1"/>
  <c r="AA384" i="1"/>
  <c r="Z384" i="1"/>
  <c r="Y384" i="1"/>
  <c r="X384" i="1"/>
  <c r="W384" i="1"/>
  <c r="AA383" i="1"/>
  <c r="Z383" i="1"/>
  <c r="Y383" i="1"/>
  <c r="X383" i="1"/>
  <c r="W383" i="1"/>
  <c r="AA382" i="1"/>
  <c r="Z382" i="1"/>
  <c r="Y382" i="1"/>
  <c r="X382" i="1"/>
  <c r="W382" i="1"/>
  <c r="AA381" i="1"/>
  <c r="Z381" i="1"/>
  <c r="Y381" i="1"/>
  <c r="X381" i="1"/>
  <c r="W381" i="1"/>
  <c r="AA380" i="1"/>
  <c r="Z380" i="1"/>
  <c r="Y380" i="1"/>
  <c r="X380" i="1"/>
  <c r="W380" i="1"/>
  <c r="AA379" i="1"/>
  <c r="Z379" i="1"/>
  <c r="Y379" i="1"/>
  <c r="X379" i="1"/>
  <c r="W379" i="1"/>
  <c r="AA378" i="1"/>
  <c r="Z378" i="1"/>
  <c r="Y378" i="1"/>
  <c r="X378" i="1"/>
  <c r="W378" i="1"/>
  <c r="AA377" i="1"/>
  <c r="Z377" i="1"/>
  <c r="Y377" i="1"/>
  <c r="X377" i="1"/>
  <c r="W377" i="1"/>
  <c r="AA376" i="1"/>
  <c r="Z376" i="1"/>
  <c r="Y376" i="1"/>
  <c r="X376" i="1"/>
  <c r="W376" i="1"/>
  <c r="AA375" i="1"/>
  <c r="Z375" i="1"/>
  <c r="Y375" i="1"/>
  <c r="X375" i="1"/>
  <c r="W375" i="1"/>
  <c r="AA374" i="1"/>
  <c r="Z374" i="1"/>
  <c r="Y374" i="1"/>
  <c r="X374" i="1"/>
  <c r="W374" i="1"/>
  <c r="AA373" i="1"/>
  <c r="Z373" i="1"/>
  <c r="Y373" i="1"/>
  <c r="X373" i="1"/>
  <c r="W373" i="1"/>
  <c r="AA372" i="1"/>
  <c r="Z372" i="1"/>
  <c r="Y372" i="1"/>
  <c r="X372" i="1"/>
  <c r="W372" i="1"/>
  <c r="AA371" i="1"/>
  <c r="Z371" i="1"/>
  <c r="Y371" i="1"/>
  <c r="X371" i="1"/>
  <c r="W371" i="1"/>
  <c r="AA370" i="1"/>
  <c r="Z370" i="1"/>
  <c r="Y370" i="1"/>
  <c r="X370" i="1"/>
  <c r="W370" i="1"/>
  <c r="AA369" i="1"/>
  <c r="Z369" i="1"/>
  <c r="Y369" i="1"/>
  <c r="X369" i="1"/>
  <c r="W369" i="1"/>
  <c r="AA368" i="1"/>
  <c r="Z368" i="1"/>
  <c r="Y368" i="1"/>
  <c r="X368" i="1"/>
  <c r="W368" i="1"/>
  <c r="AA367" i="1"/>
  <c r="Z367" i="1"/>
  <c r="Y367" i="1"/>
  <c r="X367" i="1"/>
  <c r="W367" i="1"/>
  <c r="AA366" i="1"/>
  <c r="Z366" i="1"/>
  <c r="Y366" i="1"/>
  <c r="X366" i="1"/>
  <c r="W366" i="1"/>
  <c r="AA365" i="1"/>
  <c r="Z365" i="1"/>
  <c r="Y365" i="1"/>
  <c r="X365" i="1"/>
  <c r="W365" i="1"/>
  <c r="AA364" i="1"/>
  <c r="Z364" i="1"/>
  <c r="Y364" i="1"/>
  <c r="X364" i="1"/>
  <c r="W364" i="1"/>
  <c r="AA363" i="1"/>
  <c r="Z363" i="1"/>
  <c r="Y363" i="1"/>
  <c r="X363" i="1"/>
  <c r="W363" i="1"/>
  <c r="AA362" i="1"/>
  <c r="Z362" i="1"/>
  <c r="Y362" i="1"/>
  <c r="X362" i="1"/>
  <c r="W362" i="1"/>
  <c r="AA361" i="1"/>
  <c r="Z361" i="1"/>
  <c r="Y361" i="1"/>
  <c r="X361" i="1"/>
  <c r="W361" i="1"/>
  <c r="AA360" i="1"/>
  <c r="Z360" i="1"/>
  <c r="Y360" i="1"/>
  <c r="X360" i="1"/>
  <c r="W360" i="1"/>
  <c r="AA359" i="1"/>
  <c r="Z359" i="1"/>
  <c r="Y359" i="1"/>
  <c r="X359" i="1"/>
  <c r="W359" i="1"/>
  <c r="AA358" i="1"/>
  <c r="Z358" i="1"/>
  <c r="Y358" i="1"/>
  <c r="X358" i="1"/>
  <c r="W358" i="1"/>
  <c r="AA357" i="1"/>
  <c r="Z357" i="1"/>
  <c r="Y357" i="1"/>
  <c r="X357" i="1"/>
  <c r="W357" i="1"/>
  <c r="AA356" i="1"/>
  <c r="Z356" i="1"/>
  <c r="Y356" i="1"/>
  <c r="X356" i="1"/>
  <c r="W356" i="1"/>
  <c r="AA355" i="1"/>
  <c r="Z355" i="1"/>
  <c r="Y355" i="1"/>
  <c r="X355" i="1"/>
  <c r="W355" i="1"/>
  <c r="AA354" i="1"/>
  <c r="Z354" i="1"/>
  <c r="Y354" i="1"/>
  <c r="X354" i="1"/>
  <c r="W354" i="1"/>
  <c r="AA353" i="1"/>
  <c r="Z353" i="1"/>
  <c r="Y353" i="1"/>
  <c r="X353" i="1"/>
  <c r="W353" i="1"/>
  <c r="AA352" i="1"/>
  <c r="Z352" i="1"/>
  <c r="Y352" i="1"/>
  <c r="X352" i="1"/>
  <c r="W352" i="1"/>
  <c r="AA351" i="1"/>
  <c r="Z351" i="1"/>
  <c r="Y351" i="1"/>
  <c r="X351" i="1"/>
  <c r="W351" i="1"/>
  <c r="AA350" i="1"/>
  <c r="Z350" i="1"/>
  <c r="Y350" i="1"/>
  <c r="X350" i="1"/>
  <c r="W350" i="1"/>
  <c r="AA349" i="1"/>
  <c r="Z349" i="1"/>
  <c r="Y349" i="1"/>
  <c r="X349" i="1"/>
  <c r="W349" i="1"/>
  <c r="AA348" i="1"/>
  <c r="Z348" i="1"/>
  <c r="Y348" i="1"/>
  <c r="X348" i="1"/>
  <c r="W348" i="1"/>
  <c r="AA347" i="1"/>
  <c r="Z347" i="1"/>
  <c r="Y347" i="1"/>
  <c r="X347" i="1"/>
  <c r="W347" i="1"/>
  <c r="AA346" i="1"/>
  <c r="Z346" i="1"/>
  <c r="Y346" i="1"/>
  <c r="X346" i="1"/>
  <c r="W346" i="1"/>
  <c r="AA345" i="1"/>
  <c r="Z345" i="1"/>
  <c r="Y345" i="1"/>
  <c r="X345" i="1"/>
  <c r="W345" i="1"/>
  <c r="AA344" i="1"/>
  <c r="Z344" i="1"/>
  <c r="Y344" i="1"/>
  <c r="X344" i="1"/>
  <c r="W344" i="1"/>
  <c r="AA343" i="1"/>
  <c r="Z343" i="1"/>
  <c r="Y343" i="1"/>
  <c r="X343" i="1"/>
  <c r="W343" i="1"/>
  <c r="AA342" i="1"/>
  <c r="Z342" i="1"/>
  <c r="Y342" i="1"/>
  <c r="X342" i="1"/>
  <c r="W342" i="1"/>
  <c r="AA341" i="1"/>
  <c r="Z341" i="1"/>
  <c r="Y341" i="1"/>
  <c r="X341" i="1"/>
  <c r="W341" i="1"/>
  <c r="AA340" i="1"/>
  <c r="Z340" i="1"/>
  <c r="Y340" i="1"/>
  <c r="X340" i="1"/>
  <c r="W340" i="1"/>
  <c r="AA339" i="1"/>
  <c r="Z339" i="1"/>
  <c r="Y339" i="1"/>
  <c r="X339" i="1"/>
  <c r="W339" i="1"/>
  <c r="AA338" i="1"/>
  <c r="Z338" i="1"/>
  <c r="Y338" i="1"/>
  <c r="X338" i="1"/>
  <c r="W338" i="1"/>
  <c r="AA337" i="1"/>
  <c r="Z337" i="1"/>
  <c r="Y337" i="1"/>
  <c r="X337" i="1"/>
  <c r="W337" i="1"/>
  <c r="AA336" i="1"/>
  <c r="Z336" i="1"/>
  <c r="Y336" i="1"/>
  <c r="X336" i="1"/>
  <c r="W336" i="1"/>
  <c r="AA335" i="1"/>
  <c r="Z335" i="1"/>
  <c r="Y335" i="1"/>
  <c r="X335" i="1"/>
  <c r="W335" i="1"/>
  <c r="AA334" i="1"/>
  <c r="Z334" i="1"/>
  <c r="Y334" i="1"/>
  <c r="X334" i="1"/>
  <c r="W334" i="1"/>
  <c r="AA333" i="1"/>
  <c r="Z333" i="1"/>
  <c r="Y333" i="1"/>
  <c r="X333" i="1"/>
  <c r="W333" i="1"/>
  <c r="AA332" i="1"/>
  <c r="Z332" i="1"/>
  <c r="Y332" i="1"/>
  <c r="X332" i="1"/>
  <c r="W332" i="1"/>
  <c r="AA331" i="1"/>
  <c r="Z331" i="1"/>
  <c r="Y331" i="1"/>
  <c r="X331" i="1"/>
  <c r="W331" i="1"/>
  <c r="AA330" i="1"/>
  <c r="Z330" i="1"/>
  <c r="Y330" i="1"/>
  <c r="X330" i="1"/>
  <c r="W330" i="1"/>
  <c r="AA329" i="1"/>
  <c r="Z329" i="1"/>
  <c r="Y329" i="1"/>
  <c r="X329" i="1"/>
  <c r="W329" i="1"/>
  <c r="AA328" i="1"/>
  <c r="Z328" i="1"/>
  <c r="Y328" i="1"/>
  <c r="X328" i="1"/>
  <c r="W328" i="1"/>
  <c r="AA327" i="1"/>
  <c r="Z327" i="1"/>
  <c r="Y327" i="1"/>
  <c r="X327" i="1"/>
  <c r="W327" i="1"/>
  <c r="AA326" i="1"/>
  <c r="Z326" i="1"/>
  <c r="Y326" i="1"/>
  <c r="X326" i="1"/>
  <c r="W326" i="1"/>
  <c r="AA325" i="1"/>
  <c r="Z325" i="1"/>
  <c r="Y325" i="1"/>
  <c r="X325" i="1"/>
  <c r="W325" i="1"/>
  <c r="AA324" i="1"/>
  <c r="Z324" i="1"/>
  <c r="Y324" i="1"/>
  <c r="X324" i="1"/>
  <c r="W324" i="1"/>
  <c r="AA323" i="1"/>
  <c r="Z323" i="1"/>
  <c r="Y323" i="1"/>
  <c r="X323" i="1"/>
  <c r="W323" i="1"/>
  <c r="AA322" i="1"/>
  <c r="Z322" i="1"/>
  <c r="Y322" i="1"/>
  <c r="X322" i="1"/>
  <c r="W322" i="1"/>
  <c r="AA321" i="1"/>
  <c r="Z321" i="1"/>
  <c r="Y321" i="1"/>
  <c r="X321" i="1"/>
  <c r="W321" i="1"/>
  <c r="AA320" i="1"/>
  <c r="Z320" i="1"/>
  <c r="Y320" i="1"/>
  <c r="X320" i="1"/>
  <c r="W320" i="1"/>
  <c r="AA319" i="1"/>
  <c r="Z319" i="1"/>
  <c r="Y319" i="1"/>
  <c r="X319" i="1"/>
  <c r="W319" i="1"/>
  <c r="AA318" i="1"/>
  <c r="Z318" i="1"/>
  <c r="Y318" i="1"/>
  <c r="X318" i="1"/>
  <c r="W318" i="1"/>
  <c r="AA317" i="1"/>
  <c r="Z317" i="1"/>
  <c r="Y317" i="1"/>
  <c r="X317" i="1"/>
  <c r="W317" i="1"/>
  <c r="AA316" i="1"/>
  <c r="Z316" i="1"/>
  <c r="Y316" i="1"/>
  <c r="X316" i="1"/>
  <c r="W316" i="1"/>
  <c r="AA315" i="1"/>
  <c r="Z315" i="1"/>
  <c r="Y315" i="1"/>
  <c r="X315" i="1"/>
  <c r="W315" i="1"/>
  <c r="AA314" i="1"/>
  <c r="Z314" i="1"/>
  <c r="Y314" i="1"/>
  <c r="X314" i="1"/>
  <c r="W314" i="1"/>
  <c r="AA313" i="1"/>
  <c r="Z313" i="1"/>
  <c r="Y313" i="1"/>
  <c r="X313" i="1"/>
  <c r="W313" i="1"/>
  <c r="AA312" i="1"/>
  <c r="Z312" i="1"/>
  <c r="Y312" i="1"/>
  <c r="X312" i="1"/>
  <c r="W312" i="1"/>
  <c r="AA311" i="1"/>
  <c r="Z311" i="1"/>
  <c r="Y311" i="1"/>
  <c r="X311" i="1"/>
  <c r="W311" i="1"/>
  <c r="AA310" i="1"/>
  <c r="Z310" i="1"/>
  <c r="Y310" i="1"/>
  <c r="X310" i="1"/>
  <c r="W310" i="1"/>
  <c r="AA309" i="1"/>
  <c r="Z309" i="1"/>
  <c r="Y309" i="1"/>
  <c r="X309" i="1"/>
  <c r="W309" i="1"/>
  <c r="AA308" i="1"/>
  <c r="Z308" i="1"/>
  <c r="Y308" i="1"/>
  <c r="X308" i="1"/>
  <c r="W308" i="1"/>
  <c r="AA307" i="1"/>
  <c r="Z307" i="1"/>
  <c r="Y307" i="1"/>
  <c r="X307" i="1"/>
  <c r="W307" i="1"/>
  <c r="AA306" i="1"/>
  <c r="Z306" i="1"/>
  <c r="Y306" i="1"/>
  <c r="X306" i="1"/>
  <c r="W306" i="1"/>
  <c r="AA305" i="1"/>
  <c r="Z305" i="1"/>
  <c r="Y305" i="1"/>
  <c r="X305" i="1"/>
  <c r="W305" i="1"/>
  <c r="AA304" i="1"/>
  <c r="Z304" i="1"/>
  <c r="Y304" i="1"/>
  <c r="X304" i="1"/>
  <c r="W304" i="1"/>
  <c r="AA303" i="1"/>
  <c r="Z303" i="1"/>
  <c r="Y303" i="1"/>
  <c r="X303" i="1"/>
  <c r="W303" i="1"/>
  <c r="AA302" i="1"/>
  <c r="Z302" i="1"/>
  <c r="Y302" i="1"/>
  <c r="X302" i="1"/>
  <c r="W302" i="1"/>
  <c r="AA301" i="1"/>
  <c r="Z301" i="1"/>
  <c r="Y301" i="1"/>
  <c r="X301" i="1"/>
  <c r="W301" i="1"/>
  <c r="AA300" i="1"/>
  <c r="Z300" i="1"/>
  <c r="Y300" i="1"/>
  <c r="X300" i="1"/>
  <c r="W300" i="1"/>
  <c r="AA299" i="1"/>
  <c r="Z299" i="1"/>
  <c r="Y299" i="1"/>
  <c r="X299" i="1"/>
  <c r="W299" i="1"/>
  <c r="AA298" i="1"/>
  <c r="Z298" i="1"/>
  <c r="Y298" i="1"/>
  <c r="X298" i="1"/>
  <c r="W298" i="1"/>
  <c r="AA297" i="1"/>
  <c r="Z297" i="1"/>
  <c r="Y297" i="1"/>
  <c r="X297" i="1"/>
  <c r="W297" i="1"/>
  <c r="AA296" i="1"/>
  <c r="Z296" i="1"/>
  <c r="Y296" i="1"/>
  <c r="X296" i="1"/>
  <c r="W296" i="1"/>
  <c r="AA295" i="1"/>
  <c r="Z295" i="1"/>
  <c r="Y295" i="1"/>
  <c r="X295" i="1"/>
  <c r="W295" i="1"/>
  <c r="AA294" i="1"/>
  <c r="Z294" i="1"/>
  <c r="Y294" i="1"/>
  <c r="X294" i="1"/>
  <c r="W294" i="1"/>
  <c r="AA293" i="1"/>
  <c r="Z293" i="1"/>
  <c r="Y293" i="1"/>
  <c r="X293" i="1"/>
  <c r="W293" i="1"/>
  <c r="AA292" i="1"/>
  <c r="Z292" i="1"/>
  <c r="Y292" i="1"/>
  <c r="X292" i="1"/>
  <c r="W292" i="1"/>
  <c r="AA291" i="1"/>
  <c r="Z291" i="1"/>
  <c r="Y291" i="1"/>
  <c r="X291" i="1"/>
  <c r="W291" i="1"/>
  <c r="AA290" i="1"/>
  <c r="Z290" i="1"/>
  <c r="Y290" i="1"/>
  <c r="X290" i="1"/>
  <c r="W290" i="1"/>
  <c r="AA289" i="1"/>
  <c r="Z289" i="1"/>
  <c r="Y289" i="1"/>
  <c r="X289" i="1"/>
  <c r="W289" i="1"/>
  <c r="AA288" i="1"/>
  <c r="Z288" i="1"/>
  <c r="Y288" i="1"/>
  <c r="X288" i="1"/>
  <c r="W288" i="1"/>
  <c r="AA287" i="1"/>
  <c r="Z287" i="1"/>
  <c r="Y287" i="1"/>
  <c r="X287" i="1"/>
  <c r="W287" i="1"/>
  <c r="AA286" i="1"/>
  <c r="Z286" i="1"/>
  <c r="Y286" i="1"/>
  <c r="X286" i="1"/>
  <c r="W286" i="1"/>
  <c r="AA285" i="1"/>
  <c r="Z285" i="1"/>
  <c r="Y285" i="1"/>
  <c r="X285" i="1"/>
  <c r="W285" i="1"/>
  <c r="AA284" i="1"/>
  <c r="Z284" i="1"/>
  <c r="Y284" i="1"/>
  <c r="X284" i="1"/>
  <c r="W284" i="1"/>
  <c r="AA283" i="1"/>
  <c r="Z283" i="1"/>
  <c r="Y283" i="1"/>
  <c r="X283" i="1"/>
  <c r="W283" i="1"/>
  <c r="AA282" i="1"/>
  <c r="Z282" i="1"/>
  <c r="Y282" i="1"/>
  <c r="X282" i="1"/>
  <c r="W282" i="1"/>
  <c r="AA281" i="1"/>
  <c r="Z281" i="1"/>
  <c r="Y281" i="1"/>
  <c r="X281" i="1"/>
  <c r="W281" i="1"/>
  <c r="AA280" i="1"/>
  <c r="Z280" i="1"/>
  <c r="Y280" i="1"/>
  <c r="X280" i="1"/>
  <c r="W280" i="1"/>
  <c r="AA279" i="1"/>
  <c r="Z279" i="1"/>
  <c r="Y279" i="1"/>
  <c r="X279" i="1"/>
  <c r="W279" i="1"/>
  <c r="AA278" i="1"/>
  <c r="Z278" i="1"/>
  <c r="Y278" i="1"/>
  <c r="X278" i="1"/>
  <c r="W278" i="1"/>
  <c r="AA277" i="1"/>
  <c r="Z277" i="1"/>
  <c r="Y277" i="1"/>
  <c r="X277" i="1"/>
  <c r="W277" i="1"/>
  <c r="AA276" i="1"/>
  <c r="Z276" i="1"/>
  <c r="Y276" i="1"/>
  <c r="X276" i="1"/>
  <c r="W276" i="1"/>
  <c r="AA275" i="1"/>
  <c r="Z275" i="1"/>
  <c r="Y275" i="1"/>
  <c r="X275" i="1"/>
  <c r="W275" i="1"/>
  <c r="AA274" i="1"/>
  <c r="Z274" i="1"/>
  <c r="Y274" i="1"/>
  <c r="X274" i="1"/>
  <c r="W274" i="1"/>
  <c r="AA273" i="1"/>
  <c r="Z273" i="1"/>
  <c r="Y273" i="1"/>
  <c r="X273" i="1"/>
  <c r="W273" i="1"/>
  <c r="AA272" i="1"/>
  <c r="Z272" i="1"/>
  <c r="Y272" i="1"/>
  <c r="X272" i="1"/>
  <c r="W272" i="1"/>
  <c r="AA271" i="1"/>
  <c r="Z271" i="1"/>
  <c r="Y271" i="1"/>
  <c r="X271" i="1"/>
  <c r="W271" i="1"/>
  <c r="AA270" i="1"/>
  <c r="Z270" i="1"/>
  <c r="Y270" i="1"/>
  <c r="X270" i="1"/>
  <c r="W270" i="1"/>
  <c r="AA269" i="1"/>
  <c r="Z269" i="1"/>
  <c r="Y269" i="1"/>
  <c r="X269" i="1"/>
  <c r="W269" i="1"/>
  <c r="AA268" i="1"/>
  <c r="Z268" i="1"/>
  <c r="Y268" i="1"/>
  <c r="X268" i="1"/>
  <c r="W268" i="1"/>
  <c r="AA267" i="1"/>
  <c r="Z267" i="1"/>
  <c r="Y267" i="1"/>
  <c r="X267" i="1"/>
  <c r="W267" i="1"/>
  <c r="AA266" i="1"/>
  <c r="Z266" i="1"/>
  <c r="Y266" i="1"/>
  <c r="X266" i="1"/>
  <c r="W266" i="1"/>
  <c r="AA265" i="1"/>
  <c r="Z265" i="1"/>
  <c r="Y265" i="1"/>
  <c r="X265" i="1"/>
  <c r="W265" i="1"/>
  <c r="AA264" i="1"/>
  <c r="Z264" i="1"/>
  <c r="Y264" i="1"/>
  <c r="X264" i="1"/>
  <c r="W264" i="1"/>
  <c r="AA263" i="1"/>
  <c r="Z263" i="1"/>
  <c r="Y263" i="1"/>
  <c r="X263" i="1"/>
  <c r="W263" i="1"/>
  <c r="AA262" i="1"/>
  <c r="Z262" i="1"/>
  <c r="Y262" i="1"/>
  <c r="X262" i="1"/>
  <c r="W262" i="1"/>
  <c r="AA261" i="1"/>
  <c r="Z261" i="1"/>
  <c r="Y261" i="1"/>
  <c r="X261" i="1"/>
  <c r="W261" i="1"/>
  <c r="AA260" i="1"/>
  <c r="Z260" i="1"/>
  <c r="Y260" i="1"/>
  <c r="X260" i="1"/>
  <c r="W260" i="1"/>
  <c r="AA259" i="1"/>
  <c r="Z259" i="1"/>
  <c r="Y259" i="1"/>
  <c r="X259" i="1"/>
  <c r="W259" i="1"/>
  <c r="AA258" i="1"/>
  <c r="Z258" i="1"/>
  <c r="Y258" i="1"/>
  <c r="X258" i="1"/>
  <c r="W258" i="1"/>
  <c r="AA257" i="1"/>
  <c r="Z257" i="1"/>
  <c r="Y257" i="1"/>
  <c r="X257" i="1"/>
  <c r="W257" i="1"/>
  <c r="AA256" i="1"/>
  <c r="Z256" i="1"/>
  <c r="Y256" i="1"/>
  <c r="X256" i="1"/>
  <c r="W256" i="1"/>
  <c r="AA255" i="1"/>
  <c r="Z255" i="1"/>
  <c r="Y255" i="1"/>
  <c r="X255" i="1"/>
  <c r="W255" i="1"/>
  <c r="AA254" i="1"/>
  <c r="Z254" i="1"/>
  <c r="Y254" i="1"/>
  <c r="X254" i="1"/>
  <c r="W254" i="1"/>
  <c r="AA253" i="1"/>
  <c r="Z253" i="1"/>
  <c r="Y253" i="1"/>
  <c r="X253" i="1"/>
  <c r="W253" i="1"/>
  <c r="AA252" i="1"/>
  <c r="Z252" i="1"/>
  <c r="Y252" i="1"/>
  <c r="X252" i="1"/>
  <c r="W252" i="1"/>
  <c r="AA251" i="1"/>
  <c r="Z251" i="1"/>
  <c r="Y251" i="1"/>
  <c r="X251" i="1"/>
  <c r="W251" i="1"/>
  <c r="AA250" i="1"/>
  <c r="Z250" i="1"/>
  <c r="Y250" i="1"/>
  <c r="X250" i="1"/>
  <c r="W250" i="1"/>
  <c r="AA249" i="1"/>
  <c r="Z249" i="1"/>
  <c r="Y249" i="1"/>
  <c r="X249" i="1"/>
  <c r="W249" i="1"/>
  <c r="AA248" i="1"/>
  <c r="Z248" i="1"/>
  <c r="Y248" i="1"/>
  <c r="X248" i="1"/>
  <c r="W248" i="1"/>
  <c r="AA247" i="1"/>
  <c r="Z247" i="1"/>
  <c r="Y247" i="1"/>
  <c r="X247" i="1"/>
  <c r="W247" i="1"/>
  <c r="AA246" i="1"/>
  <c r="Z246" i="1"/>
  <c r="Y246" i="1"/>
  <c r="X246" i="1"/>
  <c r="W246" i="1"/>
  <c r="AA245" i="1"/>
  <c r="Z245" i="1"/>
  <c r="Y245" i="1"/>
  <c r="X245" i="1"/>
  <c r="W245" i="1"/>
  <c r="AA244" i="1"/>
  <c r="Z244" i="1"/>
  <c r="Y244" i="1"/>
  <c r="X244" i="1"/>
  <c r="W244" i="1"/>
  <c r="AA243" i="1"/>
  <c r="Z243" i="1"/>
  <c r="Y243" i="1"/>
  <c r="X243" i="1"/>
  <c r="W243" i="1"/>
  <c r="AA242" i="1"/>
  <c r="Z242" i="1"/>
  <c r="Y242" i="1"/>
  <c r="X242" i="1"/>
  <c r="W242" i="1"/>
  <c r="AA241" i="1"/>
  <c r="Z241" i="1"/>
  <c r="Y241" i="1"/>
  <c r="X241" i="1"/>
  <c r="W241" i="1"/>
  <c r="AA240" i="1"/>
  <c r="Z240" i="1"/>
  <c r="Y240" i="1"/>
  <c r="X240" i="1"/>
  <c r="W240" i="1"/>
  <c r="AA239" i="1"/>
  <c r="Z239" i="1"/>
  <c r="Y239" i="1"/>
  <c r="X239" i="1"/>
  <c r="W239" i="1"/>
  <c r="AA238" i="1"/>
  <c r="Z238" i="1"/>
  <c r="Y238" i="1"/>
  <c r="X238" i="1"/>
  <c r="W238" i="1"/>
  <c r="AA237" i="1"/>
  <c r="Z237" i="1"/>
  <c r="Y237" i="1"/>
  <c r="X237" i="1"/>
  <c r="W237" i="1"/>
  <c r="AA236" i="1"/>
  <c r="Z236" i="1"/>
  <c r="Y236" i="1"/>
  <c r="X236" i="1"/>
  <c r="W236" i="1"/>
  <c r="AA235" i="1"/>
  <c r="Z235" i="1"/>
  <c r="Y235" i="1"/>
  <c r="X235" i="1"/>
  <c r="W235" i="1"/>
  <c r="AA234" i="1"/>
  <c r="Z234" i="1"/>
  <c r="Y234" i="1"/>
  <c r="X234" i="1"/>
  <c r="W234" i="1"/>
  <c r="AA233" i="1"/>
  <c r="Z233" i="1"/>
  <c r="Y233" i="1"/>
  <c r="X233" i="1"/>
  <c r="W233" i="1"/>
  <c r="AA232" i="1"/>
  <c r="Z232" i="1"/>
  <c r="Y232" i="1"/>
  <c r="X232" i="1"/>
  <c r="W232" i="1"/>
  <c r="AA231" i="1"/>
  <c r="Z231" i="1"/>
  <c r="Y231" i="1"/>
  <c r="X231" i="1"/>
  <c r="W231" i="1"/>
  <c r="AA230" i="1"/>
  <c r="Z230" i="1"/>
  <c r="Y230" i="1"/>
  <c r="X230" i="1"/>
  <c r="W230" i="1"/>
  <c r="AA229" i="1"/>
  <c r="Z229" i="1"/>
  <c r="Y229" i="1"/>
  <c r="X229" i="1"/>
  <c r="W229" i="1"/>
  <c r="AA228" i="1"/>
  <c r="Z228" i="1"/>
  <c r="Y228" i="1"/>
  <c r="X228" i="1"/>
  <c r="W228" i="1"/>
  <c r="AA227" i="1"/>
  <c r="Z227" i="1"/>
  <c r="Y227" i="1"/>
  <c r="X227" i="1"/>
  <c r="W227" i="1"/>
  <c r="AA226" i="1"/>
  <c r="Z226" i="1"/>
  <c r="Y226" i="1"/>
  <c r="X226" i="1"/>
  <c r="W226" i="1"/>
  <c r="AA225" i="1"/>
  <c r="Z225" i="1"/>
  <c r="Y225" i="1"/>
  <c r="X225" i="1"/>
  <c r="W225" i="1"/>
  <c r="AA224" i="1"/>
  <c r="Z224" i="1"/>
  <c r="Y224" i="1"/>
  <c r="X224" i="1"/>
  <c r="W224" i="1"/>
  <c r="AA223" i="1"/>
  <c r="Z223" i="1"/>
  <c r="Y223" i="1"/>
  <c r="X223" i="1"/>
  <c r="W223" i="1"/>
  <c r="AA222" i="1"/>
  <c r="Z222" i="1"/>
  <c r="Y222" i="1"/>
  <c r="X222" i="1"/>
  <c r="W222" i="1"/>
  <c r="AA221" i="1"/>
  <c r="Z221" i="1"/>
  <c r="Y221" i="1"/>
  <c r="X221" i="1"/>
  <c r="W221" i="1"/>
  <c r="AA220" i="1"/>
  <c r="Z220" i="1"/>
  <c r="Y220" i="1"/>
  <c r="X220" i="1"/>
  <c r="W220" i="1"/>
  <c r="AA219" i="1"/>
  <c r="Z219" i="1"/>
  <c r="Y219" i="1"/>
  <c r="X219" i="1"/>
  <c r="W219" i="1"/>
  <c r="AA218" i="1"/>
  <c r="Z218" i="1"/>
  <c r="Y218" i="1"/>
  <c r="X218" i="1"/>
  <c r="W218" i="1"/>
  <c r="AA217" i="1"/>
  <c r="Z217" i="1"/>
  <c r="Y217" i="1"/>
  <c r="X217" i="1"/>
  <c r="W217" i="1"/>
  <c r="AA216" i="1"/>
  <c r="Z216" i="1"/>
  <c r="Y216" i="1"/>
  <c r="X216" i="1"/>
  <c r="W216" i="1"/>
  <c r="AA215" i="1"/>
  <c r="Z215" i="1"/>
  <c r="Y215" i="1"/>
  <c r="X215" i="1"/>
  <c r="W215" i="1"/>
  <c r="AA214" i="1"/>
  <c r="Z214" i="1"/>
  <c r="Y214" i="1"/>
  <c r="X214" i="1"/>
  <c r="W214" i="1"/>
  <c r="AA213" i="1"/>
  <c r="Z213" i="1"/>
  <c r="Y213" i="1"/>
  <c r="X213" i="1"/>
  <c r="W213" i="1"/>
  <c r="AA212" i="1"/>
  <c r="Z212" i="1"/>
  <c r="Y212" i="1"/>
  <c r="X212" i="1"/>
  <c r="W212" i="1"/>
  <c r="AA211" i="1"/>
  <c r="Z211" i="1"/>
  <c r="Y211" i="1"/>
  <c r="X211" i="1"/>
  <c r="W211" i="1"/>
  <c r="AA210" i="1"/>
  <c r="Z210" i="1"/>
  <c r="Y210" i="1"/>
  <c r="X210" i="1"/>
  <c r="W210" i="1"/>
  <c r="AA209" i="1"/>
  <c r="Z209" i="1"/>
  <c r="Y209" i="1"/>
  <c r="X209" i="1"/>
  <c r="W209" i="1"/>
  <c r="AA208" i="1"/>
  <c r="Z208" i="1"/>
  <c r="Y208" i="1"/>
  <c r="X208" i="1"/>
  <c r="W208" i="1"/>
  <c r="AA207" i="1"/>
  <c r="Z207" i="1"/>
  <c r="Y207" i="1"/>
  <c r="X207" i="1"/>
  <c r="W207" i="1"/>
  <c r="AA206" i="1"/>
  <c r="Z206" i="1"/>
  <c r="Y206" i="1"/>
  <c r="X206" i="1"/>
  <c r="W206" i="1"/>
  <c r="AA205" i="1"/>
  <c r="Z205" i="1"/>
  <c r="Y205" i="1"/>
  <c r="X205" i="1"/>
  <c r="W205" i="1"/>
  <c r="AA204" i="1"/>
  <c r="Z204" i="1"/>
  <c r="Y204" i="1"/>
  <c r="X204" i="1"/>
  <c r="W204" i="1"/>
  <c r="AA203" i="1"/>
  <c r="Z203" i="1"/>
  <c r="Y203" i="1"/>
  <c r="X203" i="1"/>
  <c r="W203" i="1"/>
  <c r="AA202" i="1"/>
  <c r="Z202" i="1"/>
  <c r="Y202" i="1"/>
  <c r="X202" i="1"/>
  <c r="W202" i="1"/>
  <c r="AA201" i="1"/>
  <c r="Z201" i="1"/>
  <c r="Y201" i="1"/>
  <c r="X201" i="1"/>
  <c r="W201" i="1"/>
  <c r="AA200" i="1"/>
  <c r="Z200" i="1"/>
  <c r="Y200" i="1"/>
  <c r="X200" i="1"/>
  <c r="W200" i="1"/>
  <c r="AA199" i="1"/>
  <c r="Z199" i="1"/>
  <c r="Y199" i="1"/>
  <c r="X199" i="1"/>
  <c r="W199" i="1"/>
  <c r="AA198" i="1"/>
  <c r="Z198" i="1"/>
  <c r="Y198" i="1"/>
  <c r="X198" i="1"/>
  <c r="W198" i="1"/>
  <c r="AA197" i="1"/>
  <c r="Z197" i="1"/>
  <c r="Y197" i="1"/>
  <c r="X197" i="1"/>
  <c r="W197" i="1"/>
  <c r="AA196" i="1"/>
  <c r="Z196" i="1"/>
  <c r="Y196" i="1"/>
  <c r="X196" i="1"/>
  <c r="W196" i="1"/>
  <c r="AA195" i="1"/>
  <c r="Z195" i="1"/>
  <c r="Y195" i="1"/>
  <c r="X195" i="1"/>
  <c r="W195" i="1"/>
  <c r="AA194" i="1"/>
  <c r="Z194" i="1"/>
  <c r="Y194" i="1"/>
  <c r="X194" i="1"/>
  <c r="W194" i="1"/>
  <c r="AA193" i="1"/>
  <c r="Z193" i="1"/>
  <c r="Y193" i="1"/>
  <c r="X193" i="1"/>
  <c r="W193" i="1"/>
  <c r="AA192" i="1"/>
  <c r="Z192" i="1"/>
  <c r="Y192" i="1"/>
  <c r="X192" i="1"/>
  <c r="W192" i="1"/>
  <c r="AA191" i="1"/>
  <c r="Z191" i="1"/>
  <c r="Y191" i="1"/>
  <c r="X191" i="1"/>
  <c r="W191" i="1"/>
  <c r="AA190" i="1"/>
  <c r="Z190" i="1"/>
  <c r="Y190" i="1"/>
  <c r="X190" i="1"/>
  <c r="W190" i="1"/>
  <c r="AA189" i="1"/>
  <c r="Z189" i="1"/>
  <c r="Y189" i="1"/>
  <c r="X189" i="1"/>
  <c r="W189" i="1"/>
  <c r="AA188" i="1"/>
  <c r="Z188" i="1"/>
  <c r="Y188" i="1"/>
  <c r="X188" i="1"/>
  <c r="W188" i="1"/>
  <c r="AA187" i="1"/>
  <c r="Z187" i="1"/>
  <c r="Y187" i="1"/>
  <c r="X187" i="1"/>
  <c r="W187" i="1"/>
  <c r="AA186" i="1"/>
  <c r="Z186" i="1"/>
  <c r="Y186" i="1"/>
  <c r="X186" i="1"/>
  <c r="W186" i="1"/>
  <c r="AA185" i="1"/>
  <c r="Z185" i="1"/>
  <c r="Y185" i="1"/>
  <c r="X185" i="1"/>
  <c r="W185" i="1"/>
  <c r="AA184" i="1"/>
  <c r="Z184" i="1"/>
  <c r="Y184" i="1"/>
  <c r="X184" i="1"/>
  <c r="W184" i="1"/>
  <c r="AA183" i="1"/>
  <c r="Z183" i="1"/>
  <c r="Y183" i="1"/>
  <c r="X183" i="1"/>
  <c r="W183" i="1"/>
  <c r="AA182" i="1"/>
  <c r="Z182" i="1"/>
  <c r="Y182" i="1"/>
  <c r="X182" i="1"/>
  <c r="W182" i="1"/>
  <c r="AA181" i="1"/>
  <c r="Z181" i="1"/>
  <c r="Y181" i="1"/>
  <c r="X181" i="1"/>
  <c r="W181" i="1"/>
  <c r="AA180" i="1"/>
  <c r="Z180" i="1"/>
  <c r="Y180" i="1"/>
  <c r="X180" i="1"/>
  <c r="W180" i="1"/>
  <c r="AA179" i="1"/>
  <c r="Z179" i="1"/>
  <c r="Y179" i="1"/>
  <c r="X179" i="1"/>
  <c r="W179" i="1"/>
  <c r="AA178" i="1"/>
  <c r="Z178" i="1"/>
  <c r="Y178" i="1"/>
  <c r="X178" i="1"/>
  <c r="W178" i="1"/>
  <c r="AA177" i="1"/>
  <c r="Z177" i="1"/>
  <c r="Y177" i="1"/>
  <c r="X177" i="1"/>
  <c r="W177" i="1"/>
  <c r="AA176" i="1"/>
  <c r="Z176" i="1"/>
  <c r="Y176" i="1"/>
  <c r="X176" i="1"/>
  <c r="W176" i="1"/>
  <c r="AA175" i="1"/>
  <c r="Z175" i="1"/>
  <c r="Y175" i="1"/>
  <c r="X175" i="1"/>
  <c r="W175" i="1"/>
  <c r="AA174" i="1"/>
  <c r="Z174" i="1"/>
  <c r="Y174" i="1"/>
  <c r="X174" i="1"/>
  <c r="W174" i="1"/>
  <c r="AA173" i="1"/>
  <c r="Z173" i="1"/>
  <c r="Y173" i="1"/>
  <c r="X173" i="1"/>
  <c r="W173" i="1"/>
  <c r="AA172" i="1"/>
  <c r="Z172" i="1"/>
  <c r="Y172" i="1"/>
  <c r="X172" i="1"/>
  <c r="W172" i="1"/>
  <c r="AA171" i="1"/>
  <c r="Z171" i="1"/>
  <c r="Y171" i="1"/>
  <c r="X171" i="1"/>
  <c r="W171" i="1"/>
  <c r="AA170" i="1"/>
  <c r="Z170" i="1"/>
  <c r="Y170" i="1"/>
  <c r="X170" i="1"/>
  <c r="W170" i="1"/>
  <c r="AA169" i="1"/>
  <c r="Z169" i="1"/>
  <c r="Y169" i="1"/>
  <c r="X169" i="1"/>
  <c r="W169" i="1"/>
  <c r="AA168" i="1"/>
  <c r="Z168" i="1"/>
  <c r="Y168" i="1"/>
  <c r="X168" i="1"/>
  <c r="W168" i="1"/>
  <c r="AA167" i="1"/>
  <c r="Z167" i="1"/>
  <c r="Y167" i="1"/>
  <c r="X167" i="1"/>
  <c r="W167" i="1"/>
  <c r="AA166" i="1"/>
  <c r="Z166" i="1"/>
  <c r="Y166" i="1"/>
  <c r="X166" i="1"/>
  <c r="W166" i="1"/>
  <c r="AA165" i="1"/>
  <c r="Z165" i="1"/>
  <c r="Y165" i="1"/>
  <c r="X165" i="1"/>
  <c r="W165" i="1"/>
  <c r="AA164" i="1"/>
  <c r="Z164" i="1"/>
  <c r="Y164" i="1"/>
  <c r="X164" i="1"/>
  <c r="W164" i="1"/>
  <c r="AA163" i="1"/>
  <c r="Z163" i="1"/>
  <c r="Y163" i="1"/>
  <c r="X163" i="1"/>
  <c r="W163" i="1"/>
  <c r="AA162" i="1"/>
  <c r="Z162" i="1"/>
  <c r="Y162" i="1"/>
  <c r="X162" i="1"/>
  <c r="W162" i="1"/>
  <c r="AA161" i="1"/>
  <c r="Z161" i="1"/>
  <c r="Y161" i="1"/>
  <c r="X161" i="1"/>
  <c r="W161" i="1"/>
  <c r="AA160" i="1"/>
  <c r="Z160" i="1"/>
  <c r="Y160" i="1"/>
  <c r="X160" i="1"/>
  <c r="W160" i="1"/>
  <c r="AA159" i="1"/>
  <c r="Z159" i="1"/>
  <c r="Y159" i="1"/>
  <c r="X159" i="1"/>
  <c r="W159" i="1"/>
  <c r="AA158" i="1"/>
  <c r="Z158" i="1"/>
  <c r="Y158" i="1"/>
  <c r="X158" i="1"/>
  <c r="W158" i="1"/>
  <c r="AA157" i="1"/>
  <c r="Z157" i="1"/>
  <c r="Y157" i="1"/>
  <c r="X157" i="1"/>
  <c r="W157" i="1"/>
  <c r="AA156" i="1"/>
  <c r="Z156" i="1"/>
  <c r="Y156" i="1"/>
  <c r="X156" i="1"/>
  <c r="W156" i="1"/>
  <c r="AA155" i="1"/>
  <c r="Z155" i="1"/>
  <c r="Y155" i="1"/>
  <c r="X155" i="1"/>
  <c r="W155" i="1"/>
  <c r="AA154" i="1"/>
  <c r="Z154" i="1"/>
  <c r="Y154" i="1"/>
  <c r="X154" i="1"/>
  <c r="W154" i="1"/>
  <c r="AA153" i="1"/>
  <c r="Z153" i="1"/>
  <c r="Y153" i="1"/>
  <c r="X153" i="1"/>
  <c r="W153" i="1"/>
  <c r="AA152" i="1"/>
  <c r="Z152" i="1"/>
  <c r="Y152" i="1"/>
  <c r="X152" i="1"/>
  <c r="W152" i="1"/>
  <c r="AA151" i="1"/>
  <c r="Z151" i="1"/>
  <c r="Y151" i="1"/>
  <c r="X151" i="1"/>
  <c r="W151" i="1"/>
  <c r="AA150" i="1"/>
  <c r="Z150" i="1"/>
  <c r="Y150" i="1"/>
  <c r="X150" i="1"/>
  <c r="W150" i="1"/>
  <c r="AA149" i="1"/>
  <c r="Z149" i="1"/>
  <c r="Y149" i="1"/>
  <c r="X149" i="1"/>
  <c r="W149" i="1"/>
  <c r="AA148" i="1"/>
  <c r="Z148" i="1"/>
  <c r="Y148" i="1"/>
  <c r="X148" i="1"/>
  <c r="W148" i="1"/>
  <c r="AA147" i="1"/>
  <c r="Z147" i="1"/>
  <c r="Y147" i="1"/>
  <c r="X147" i="1"/>
  <c r="W147" i="1"/>
  <c r="AA146" i="1"/>
  <c r="Z146" i="1"/>
  <c r="Y146" i="1"/>
  <c r="X146" i="1"/>
  <c r="W146" i="1"/>
  <c r="AA145" i="1"/>
  <c r="Z145" i="1"/>
  <c r="Y145" i="1"/>
  <c r="X145" i="1"/>
  <c r="W145" i="1"/>
  <c r="AA144" i="1"/>
  <c r="Z144" i="1"/>
  <c r="Y144" i="1"/>
  <c r="X144" i="1"/>
  <c r="W144" i="1"/>
  <c r="AA143" i="1"/>
  <c r="Z143" i="1"/>
  <c r="Y143" i="1"/>
  <c r="X143" i="1"/>
  <c r="W143" i="1"/>
  <c r="AA142" i="1"/>
  <c r="Z142" i="1"/>
  <c r="Y142" i="1"/>
  <c r="X142" i="1"/>
  <c r="W142" i="1"/>
  <c r="AA141" i="1"/>
  <c r="Z141" i="1"/>
  <c r="Y141" i="1"/>
  <c r="X141" i="1"/>
  <c r="W141" i="1"/>
  <c r="AA140" i="1"/>
  <c r="Z140" i="1"/>
  <c r="Y140" i="1"/>
  <c r="X140" i="1"/>
  <c r="W140" i="1"/>
  <c r="AA139" i="1"/>
  <c r="Z139" i="1"/>
  <c r="Y139" i="1"/>
  <c r="X139" i="1"/>
  <c r="W139" i="1"/>
  <c r="AA138" i="1"/>
  <c r="Z138" i="1"/>
  <c r="Y138" i="1"/>
  <c r="X138" i="1"/>
  <c r="W138" i="1"/>
  <c r="AA137" i="1"/>
  <c r="Z137" i="1"/>
  <c r="Y137" i="1"/>
  <c r="X137" i="1"/>
  <c r="W137" i="1"/>
  <c r="AA136" i="1"/>
  <c r="Z136" i="1"/>
  <c r="Y136" i="1"/>
  <c r="X136" i="1"/>
  <c r="W136" i="1"/>
  <c r="AA135" i="1"/>
  <c r="Z135" i="1"/>
  <c r="Y135" i="1"/>
  <c r="X135" i="1"/>
  <c r="W135" i="1"/>
  <c r="AA134" i="1"/>
  <c r="Z134" i="1"/>
  <c r="Y134" i="1"/>
  <c r="X134" i="1"/>
  <c r="W134" i="1"/>
  <c r="AA133" i="1"/>
  <c r="Z133" i="1"/>
  <c r="Y133" i="1"/>
  <c r="X133" i="1"/>
  <c r="W133" i="1"/>
  <c r="AA132" i="1"/>
  <c r="Z132" i="1"/>
  <c r="Y132" i="1"/>
  <c r="X132" i="1"/>
  <c r="W132" i="1"/>
  <c r="AA131" i="1"/>
  <c r="Z131" i="1"/>
  <c r="Y131" i="1"/>
  <c r="X131" i="1"/>
  <c r="W131" i="1"/>
  <c r="AA130" i="1"/>
  <c r="Z130" i="1"/>
  <c r="Y130" i="1"/>
  <c r="X130" i="1"/>
  <c r="W130" i="1"/>
  <c r="AA129" i="1"/>
  <c r="Z129" i="1"/>
  <c r="Y129" i="1"/>
  <c r="X129" i="1"/>
  <c r="W129" i="1"/>
  <c r="AA128" i="1"/>
  <c r="Z128" i="1"/>
  <c r="Y128" i="1"/>
  <c r="X128" i="1"/>
  <c r="W128" i="1"/>
  <c r="AA127" i="1"/>
  <c r="Z127" i="1"/>
  <c r="Y127" i="1"/>
  <c r="X127" i="1"/>
  <c r="W127" i="1"/>
  <c r="AA126" i="1"/>
  <c r="Z126" i="1"/>
  <c r="Y126" i="1"/>
  <c r="X126" i="1"/>
  <c r="W126" i="1"/>
  <c r="AA125" i="1"/>
  <c r="Z125" i="1"/>
  <c r="Y125" i="1"/>
  <c r="X125" i="1"/>
  <c r="W125" i="1"/>
  <c r="AA124" i="1"/>
  <c r="Z124" i="1"/>
  <c r="Y124" i="1"/>
  <c r="X124" i="1"/>
  <c r="W124" i="1"/>
  <c r="AA123" i="1"/>
  <c r="Z123" i="1"/>
  <c r="Y123" i="1"/>
  <c r="X123" i="1"/>
  <c r="W123" i="1"/>
  <c r="AA122" i="1"/>
  <c r="Z122" i="1"/>
  <c r="Y122" i="1"/>
  <c r="X122" i="1"/>
  <c r="W122" i="1"/>
  <c r="AA121" i="1"/>
  <c r="Z121" i="1"/>
  <c r="Y121" i="1"/>
  <c r="X121" i="1"/>
  <c r="W121" i="1"/>
  <c r="AA120" i="1"/>
  <c r="Z120" i="1"/>
  <c r="Y120" i="1"/>
  <c r="X120" i="1"/>
  <c r="W120" i="1"/>
  <c r="AA119" i="1"/>
  <c r="Z119" i="1"/>
  <c r="Y119" i="1"/>
  <c r="X119" i="1"/>
  <c r="W119" i="1"/>
  <c r="AA118" i="1"/>
  <c r="Z118" i="1"/>
  <c r="Y118" i="1"/>
  <c r="X118" i="1"/>
  <c r="W118" i="1"/>
  <c r="AA117" i="1"/>
  <c r="Z117" i="1"/>
  <c r="Y117" i="1"/>
  <c r="X117" i="1"/>
  <c r="W117" i="1"/>
  <c r="AA116" i="1"/>
  <c r="Z116" i="1"/>
  <c r="Y116" i="1"/>
  <c r="X116" i="1"/>
  <c r="W116" i="1"/>
  <c r="AA115" i="1"/>
  <c r="Z115" i="1"/>
  <c r="Y115" i="1"/>
  <c r="X115" i="1"/>
  <c r="W115" i="1"/>
  <c r="AA114" i="1"/>
  <c r="Z114" i="1"/>
  <c r="Y114" i="1"/>
  <c r="X114" i="1"/>
  <c r="W114" i="1"/>
  <c r="AA113" i="1"/>
  <c r="Z113" i="1"/>
  <c r="Y113" i="1"/>
  <c r="X113" i="1"/>
  <c r="W113" i="1"/>
  <c r="AA112" i="1"/>
  <c r="Z112" i="1"/>
  <c r="Y112" i="1"/>
  <c r="X112" i="1"/>
  <c r="W112" i="1"/>
  <c r="AA111" i="1"/>
  <c r="Z111" i="1"/>
  <c r="Y111" i="1"/>
  <c r="X111" i="1"/>
  <c r="W111" i="1"/>
  <c r="AA110" i="1"/>
  <c r="Z110" i="1"/>
  <c r="Y110" i="1"/>
  <c r="X110" i="1"/>
  <c r="W110" i="1"/>
  <c r="AA109" i="1"/>
  <c r="Z109" i="1"/>
  <c r="Y109" i="1"/>
  <c r="X109" i="1"/>
  <c r="W109" i="1"/>
  <c r="AA108" i="1"/>
  <c r="Z108" i="1"/>
  <c r="Y108" i="1"/>
  <c r="X108" i="1"/>
  <c r="W108" i="1"/>
  <c r="AA107" i="1"/>
  <c r="Z107" i="1"/>
  <c r="Y107" i="1"/>
  <c r="X107" i="1"/>
  <c r="W107" i="1"/>
  <c r="AA106" i="1"/>
  <c r="Z106" i="1"/>
  <c r="Y106" i="1"/>
  <c r="X106" i="1"/>
  <c r="W106" i="1"/>
  <c r="AA105" i="1"/>
  <c r="Z105" i="1"/>
  <c r="Y105" i="1"/>
  <c r="X105" i="1"/>
  <c r="W105" i="1"/>
  <c r="AA104" i="1"/>
  <c r="Z104" i="1"/>
  <c r="Y104" i="1"/>
  <c r="X104" i="1"/>
  <c r="W104" i="1"/>
  <c r="AA103" i="1"/>
  <c r="Z103" i="1"/>
  <c r="Y103" i="1"/>
  <c r="X103" i="1"/>
  <c r="W103" i="1"/>
  <c r="AA102" i="1"/>
  <c r="Z102" i="1"/>
  <c r="Y102" i="1"/>
  <c r="X102" i="1"/>
  <c r="W102" i="1"/>
  <c r="AA101" i="1"/>
  <c r="Z101" i="1"/>
  <c r="Y101" i="1"/>
  <c r="X101" i="1"/>
  <c r="W101" i="1"/>
  <c r="AA100" i="1"/>
  <c r="Z100" i="1"/>
  <c r="Y100" i="1"/>
  <c r="X100" i="1"/>
  <c r="W100" i="1"/>
  <c r="AA99" i="1"/>
  <c r="Z99" i="1"/>
  <c r="Y99" i="1"/>
  <c r="X99" i="1"/>
  <c r="W99" i="1"/>
  <c r="AA98" i="1"/>
  <c r="Z98" i="1"/>
  <c r="Y98" i="1"/>
  <c r="X98" i="1"/>
  <c r="W98" i="1"/>
  <c r="AA97" i="1"/>
  <c r="Z97" i="1"/>
  <c r="Y97" i="1"/>
  <c r="X97" i="1"/>
  <c r="W97" i="1"/>
  <c r="AA96" i="1"/>
  <c r="Z96" i="1"/>
  <c r="Y96" i="1"/>
  <c r="X96" i="1"/>
  <c r="W96" i="1"/>
  <c r="AA95" i="1"/>
  <c r="Z95" i="1"/>
  <c r="Y95" i="1"/>
  <c r="X95" i="1"/>
  <c r="W95" i="1"/>
  <c r="AA94" i="1"/>
  <c r="Z94" i="1"/>
  <c r="Y94" i="1"/>
  <c r="X94" i="1"/>
  <c r="W94" i="1"/>
  <c r="AA93" i="1"/>
  <c r="Z93" i="1"/>
  <c r="Y93" i="1"/>
  <c r="X93" i="1"/>
  <c r="W93" i="1"/>
  <c r="AA92" i="1"/>
  <c r="Z92" i="1"/>
  <c r="Y92" i="1"/>
  <c r="X92" i="1"/>
  <c r="W92" i="1"/>
  <c r="AA91" i="1"/>
  <c r="Z91" i="1"/>
  <c r="Y91" i="1"/>
  <c r="X91" i="1"/>
  <c r="W91" i="1"/>
  <c r="AA90" i="1"/>
  <c r="Z90" i="1"/>
  <c r="Y90" i="1"/>
  <c r="X90" i="1"/>
  <c r="W90" i="1"/>
  <c r="AA89" i="1"/>
  <c r="Z89" i="1"/>
  <c r="Y89" i="1"/>
  <c r="X89" i="1"/>
  <c r="W89" i="1"/>
  <c r="AA88" i="1"/>
  <c r="Z88" i="1"/>
  <c r="Y88" i="1"/>
  <c r="X88" i="1"/>
  <c r="W88" i="1"/>
  <c r="AA87" i="1"/>
  <c r="Z87" i="1"/>
  <c r="Y87" i="1"/>
  <c r="X87" i="1"/>
  <c r="W87" i="1"/>
  <c r="AA86" i="1"/>
  <c r="Z86" i="1"/>
  <c r="Y86" i="1"/>
  <c r="X86" i="1"/>
  <c r="W86" i="1"/>
  <c r="AA85" i="1"/>
  <c r="Z85" i="1"/>
  <c r="Y85" i="1"/>
  <c r="X85" i="1"/>
  <c r="W85" i="1"/>
  <c r="AA84" i="1"/>
  <c r="Z84" i="1"/>
  <c r="Y84" i="1"/>
  <c r="X84" i="1"/>
  <c r="W84" i="1"/>
  <c r="AA83" i="1"/>
  <c r="Z83" i="1"/>
  <c r="Y83" i="1"/>
  <c r="X83" i="1"/>
  <c r="W83" i="1"/>
  <c r="AA82" i="1"/>
  <c r="Z82" i="1"/>
  <c r="Y82" i="1"/>
  <c r="X82" i="1"/>
  <c r="W82" i="1"/>
  <c r="AA81" i="1"/>
  <c r="Z81" i="1"/>
  <c r="Y81" i="1"/>
  <c r="X81" i="1"/>
  <c r="W81" i="1"/>
  <c r="AA80" i="1"/>
  <c r="Z80" i="1"/>
  <c r="Y80" i="1"/>
  <c r="X80" i="1"/>
  <c r="W80" i="1"/>
  <c r="AA79" i="1"/>
  <c r="Z79" i="1"/>
  <c r="Y79" i="1"/>
  <c r="X79" i="1"/>
  <c r="W79" i="1"/>
  <c r="AA78" i="1"/>
  <c r="Z78" i="1"/>
  <c r="Y78" i="1"/>
  <c r="X78" i="1"/>
  <c r="W78" i="1"/>
  <c r="AA77" i="1"/>
  <c r="Z77" i="1"/>
  <c r="Y77" i="1"/>
  <c r="X77" i="1"/>
  <c r="W77" i="1"/>
  <c r="AA76" i="1"/>
  <c r="Z76" i="1"/>
  <c r="Y76" i="1"/>
  <c r="X76" i="1"/>
  <c r="W76" i="1"/>
  <c r="AA75" i="1"/>
  <c r="Z75" i="1"/>
  <c r="Y75" i="1"/>
  <c r="X75" i="1"/>
  <c r="W75" i="1"/>
  <c r="AA74" i="1"/>
  <c r="Z74" i="1"/>
  <c r="Y74" i="1"/>
  <c r="X74" i="1"/>
  <c r="W74" i="1"/>
  <c r="AA73" i="1"/>
  <c r="Z73" i="1"/>
  <c r="Y73" i="1"/>
  <c r="X73" i="1"/>
  <c r="W73" i="1"/>
  <c r="AA72" i="1"/>
  <c r="Z72" i="1"/>
  <c r="Y72" i="1"/>
  <c r="X72" i="1"/>
  <c r="W72" i="1"/>
  <c r="AA71" i="1"/>
  <c r="Z71" i="1"/>
  <c r="Y71" i="1"/>
  <c r="X71" i="1"/>
  <c r="W71" i="1"/>
  <c r="AA70" i="1"/>
  <c r="Z70" i="1"/>
  <c r="Y70" i="1"/>
  <c r="X70" i="1"/>
  <c r="W70" i="1"/>
  <c r="AA69" i="1"/>
  <c r="Z69" i="1"/>
  <c r="Y69" i="1"/>
  <c r="X69" i="1"/>
  <c r="W69" i="1"/>
  <c r="AA68" i="1"/>
  <c r="Z68" i="1"/>
  <c r="Y68" i="1"/>
  <c r="X68" i="1"/>
  <c r="W68" i="1"/>
  <c r="AA67" i="1"/>
  <c r="Z67" i="1"/>
  <c r="Y67" i="1"/>
  <c r="X67" i="1"/>
  <c r="W67" i="1"/>
  <c r="AA66" i="1"/>
  <c r="Z66" i="1"/>
  <c r="Y66" i="1"/>
  <c r="X66" i="1"/>
  <c r="W66" i="1"/>
  <c r="AA65" i="1"/>
  <c r="Z65" i="1"/>
  <c r="Y65" i="1"/>
  <c r="X65" i="1"/>
  <c r="W65" i="1"/>
  <c r="AA64" i="1"/>
  <c r="Z64" i="1"/>
  <c r="Y64" i="1"/>
  <c r="X64" i="1"/>
  <c r="W64" i="1"/>
  <c r="AA63" i="1"/>
  <c r="Z63" i="1"/>
  <c r="Y63" i="1"/>
  <c r="X63" i="1"/>
  <c r="W63" i="1"/>
  <c r="AA62" i="1"/>
  <c r="Z62" i="1"/>
  <c r="Y62" i="1"/>
  <c r="X62" i="1"/>
  <c r="W62" i="1"/>
  <c r="AA61" i="1"/>
  <c r="Z61" i="1"/>
  <c r="Y61" i="1"/>
  <c r="X61" i="1"/>
  <c r="W61" i="1"/>
  <c r="AA60" i="1"/>
  <c r="Z60" i="1"/>
  <c r="Y60" i="1"/>
  <c r="X60" i="1"/>
  <c r="W60" i="1"/>
  <c r="AA59" i="1"/>
  <c r="Z59" i="1"/>
  <c r="Y59" i="1"/>
  <c r="X59" i="1"/>
  <c r="W59" i="1"/>
  <c r="AA58" i="1"/>
  <c r="Z58" i="1"/>
  <c r="Y58" i="1"/>
  <c r="X58" i="1"/>
  <c r="W58" i="1"/>
  <c r="AA57" i="1"/>
  <c r="Z57" i="1"/>
  <c r="Y57" i="1"/>
  <c r="X57" i="1"/>
  <c r="W57" i="1"/>
  <c r="AA56" i="1"/>
  <c r="Z56" i="1"/>
  <c r="Y56" i="1"/>
  <c r="X56" i="1"/>
  <c r="W56" i="1"/>
  <c r="AA55" i="1"/>
  <c r="Z55" i="1"/>
  <c r="Y55" i="1"/>
  <c r="X55" i="1"/>
  <c r="W55" i="1"/>
  <c r="AA54" i="1"/>
  <c r="Z54" i="1"/>
  <c r="Y54" i="1"/>
  <c r="X54" i="1"/>
  <c r="W54" i="1"/>
  <c r="AA53" i="1"/>
  <c r="Z53" i="1"/>
  <c r="Y53" i="1"/>
  <c r="X53" i="1"/>
  <c r="W53" i="1"/>
  <c r="AA52" i="1"/>
  <c r="Z52" i="1"/>
  <c r="Y52" i="1"/>
  <c r="X52" i="1"/>
  <c r="W52" i="1"/>
  <c r="AA51" i="1"/>
  <c r="Z51" i="1"/>
  <c r="Y51" i="1"/>
  <c r="X51" i="1"/>
  <c r="W51" i="1"/>
  <c r="AA50" i="1"/>
  <c r="Z50" i="1"/>
  <c r="Y50" i="1"/>
  <c r="X50" i="1"/>
  <c r="W50" i="1"/>
  <c r="AA49" i="1"/>
  <c r="Z49" i="1"/>
  <c r="Y49" i="1"/>
  <c r="X49" i="1"/>
  <c r="W49" i="1"/>
  <c r="AA48" i="1"/>
  <c r="Z48" i="1"/>
  <c r="Y48" i="1"/>
  <c r="X48" i="1"/>
  <c r="W48" i="1"/>
  <c r="AA47" i="1"/>
  <c r="Z47" i="1"/>
  <c r="Y47" i="1"/>
  <c r="X47" i="1"/>
  <c r="W47" i="1"/>
  <c r="AA46" i="1"/>
  <c r="Z46" i="1"/>
  <c r="Y46" i="1"/>
  <c r="X46" i="1"/>
  <c r="W46" i="1"/>
  <c r="AA45" i="1"/>
  <c r="Z45" i="1"/>
  <c r="Y45" i="1"/>
  <c r="X45" i="1"/>
  <c r="W45" i="1"/>
  <c r="AA44" i="1"/>
  <c r="Z44" i="1"/>
  <c r="Y44" i="1"/>
  <c r="X44" i="1"/>
  <c r="W44" i="1"/>
  <c r="AA43" i="1"/>
  <c r="Z43" i="1"/>
  <c r="Y43" i="1"/>
  <c r="X43" i="1"/>
  <c r="W43" i="1"/>
  <c r="AA42" i="1"/>
  <c r="Z42" i="1"/>
  <c r="Y42" i="1"/>
  <c r="X42" i="1"/>
  <c r="W42" i="1"/>
  <c r="AA41" i="1"/>
  <c r="Z41" i="1"/>
  <c r="Y41" i="1"/>
  <c r="X41" i="1"/>
  <c r="W41" i="1"/>
  <c r="AA40" i="1"/>
  <c r="Z40" i="1"/>
  <c r="Y40" i="1"/>
  <c r="X40" i="1"/>
  <c r="W40" i="1"/>
  <c r="AA39" i="1"/>
  <c r="Z39" i="1"/>
  <c r="Y39" i="1"/>
  <c r="X39" i="1"/>
  <c r="W39" i="1"/>
  <c r="AA38" i="1"/>
  <c r="Z38" i="1"/>
  <c r="Y38" i="1"/>
  <c r="X38" i="1"/>
  <c r="W38" i="1"/>
  <c r="AA37" i="1"/>
  <c r="Z37" i="1"/>
  <c r="Y37" i="1"/>
  <c r="X37" i="1"/>
  <c r="W37" i="1"/>
  <c r="AA36" i="1"/>
  <c r="Z36" i="1"/>
  <c r="Y36" i="1"/>
  <c r="X36" i="1"/>
  <c r="W36" i="1"/>
  <c r="AA35" i="1"/>
  <c r="Z35" i="1"/>
  <c r="Y35" i="1"/>
  <c r="X35" i="1"/>
  <c r="W35" i="1"/>
  <c r="AA34" i="1"/>
  <c r="Z34" i="1"/>
  <c r="Y34" i="1"/>
  <c r="X34" i="1"/>
  <c r="W34" i="1"/>
  <c r="AA33" i="1"/>
  <c r="Z33" i="1"/>
  <c r="Y33" i="1"/>
  <c r="X33" i="1"/>
  <c r="W33" i="1"/>
  <c r="AA32" i="1"/>
  <c r="Z32" i="1"/>
  <c r="Y32" i="1"/>
  <c r="X32" i="1"/>
  <c r="W32" i="1"/>
  <c r="AA31" i="1"/>
  <c r="Z31" i="1"/>
  <c r="Y31" i="1"/>
  <c r="X31" i="1"/>
  <c r="W31" i="1"/>
  <c r="AA30" i="1"/>
  <c r="Z30" i="1"/>
  <c r="Y30" i="1"/>
  <c r="X30" i="1"/>
  <c r="W30" i="1"/>
  <c r="AA29" i="1"/>
  <c r="Z29" i="1"/>
  <c r="Y29" i="1"/>
  <c r="X29" i="1"/>
  <c r="W29" i="1"/>
  <c r="AA28" i="1"/>
  <c r="Z28" i="1"/>
  <c r="Y28" i="1"/>
  <c r="X28" i="1"/>
  <c r="W28" i="1"/>
  <c r="M6" i="1"/>
  <c r="I23" i="1"/>
  <c r="D23" i="1"/>
  <c r="Q22" i="1"/>
  <c r="I22" i="1"/>
  <c r="Q21" i="1"/>
  <c r="I21" i="1"/>
  <c r="D21" i="1"/>
  <c r="Q20" i="1"/>
  <c r="I20" i="1"/>
  <c r="D20" i="1"/>
  <c r="Q19" i="1"/>
  <c r="I19" i="1"/>
  <c r="D19" i="1"/>
  <c r="Q18" i="1"/>
  <c r="I18" i="1"/>
  <c r="D18" i="1"/>
  <c r="Q17" i="1"/>
  <c r="I17" i="1"/>
  <c r="D17" i="1"/>
  <c r="Q16" i="1"/>
  <c r="I16" i="1"/>
  <c r="Q15" i="1"/>
  <c r="I15" i="1"/>
  <c r="A3" i="5"/>
  <c r="A2" i="5"/>
  <c r="A1" i="5"/>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C1027" i="1"/>
  <c r="B1027" i="1"/>
  <c r="C1026" i="1"/>
  <c r="B1026" i="1"/>
  <c r="C1025" i="1"/>
  <c r="B1025" i="1"/>
  <c r="C1024" i="1"/>
  <c r="B1024" i="1"/>
  <c r="C1023" i="1"/>
  <c r="B1023" i="1"/>
  <c r="C1022" i="1"/>
  <c r="B1022" i="1"/>
  <c r="C1021" i="1"/>
  <c r="B1021" i="1"/>
  <c r="C1020" i="1"/>
  <c r="B1020" i="1"/>
  <c r="C1019" i="1"/>
  <c r="B1019" i="1"/>
  <c r="C1018" i="1"/>
  <c r="B1018" i="1"/>
  <c r="C1017" i="1"/>
  <c r="B1017" i="1"/>
  <c r="C1016" i="1"/>
  <c r="B1016" i="1"/>
  <c r="C1015" i="1"/>
  <c r="B1015" i="1"/>
  <c r="C1014" i="1"/>
  <c r="B1014" i="1"/>
  <c r="C1013" i="1"/>
  <c r="B1013" i="1"/>
  <c r="C1012" i="1"/>
  <c r="B1012" i="1"/>
  <c r="C1011" i="1"/>
  <c r="B1011" i="1"/>
  <c r="C1010" i="1"/>
  <c r="B1010" i="1"/>
  <c r="C1009" i="1"/>
  <c r="B1009" i="1"/>
  <c r="C1008" i="1"/>
  <c r="B1008" i="1"/>
  <c r="C1007" i="1"/>
  <c r="B1007" i="1"/>
  <c r="C1006" i="1"/>
  <c r="B1006" i="1"/>
  <c r="C1005" i="1"/>
  <c r="B1005" i="1"/>
  <c r="C1004" i="1"/>
  <c r="B1004" i="1"/>
  <c r="C1003" i="1"/>
  <c r="B1003" i="1"/>
  <c r="C1002" i="1"/>
  <c r="B1002" i="1"/>
  <c r="C1001" i="1"/>
  <c r="B1001" i="1"/>
  <c r="C1000" i="1"/>
  <c r="B1000" i="1"/>
  <c r="C999" i="1"/>
  <c r="B999" i="1"/>
  <c r="C998" i="1"/>
  <c r="B998" i="1"/>
  <c r="C997" i="1"/>
  <c r="B997" i="1"/>
  <c r="C996" i="1"/>
  <c r="B996" i="1"/>
  <c r="C995" i="1"/>
  <c r="B995" i="1"/>
  <c r="C994" i="1"/>
  <c r="B994" i="1"/>
  <c r="C993" i="1"/>
  <c r="B993" i="1"/>
  <c r="C992" i="1"/>
  <c r="B992" i="1"/>
  <c r="C991" i="1"/>
  <c r="B991" i="1"/>
  <c r="C990" i="1"/>
  <c r="B990" i="1"/>
  <c r="C989" i="1"/>
  <c r="B989" i="1"/>
  <c r="C988" i="1"/>
  <c r="B988" i="1"/>
  <c r="C987" i="1"/>
  <c r="B987" i="1"/>
  <c r="C986" i="1"/>
  <c r="B986" i="1"/>
  <c r="C985" i="1"/>
  <c r="B985" i="1"/>
  <c r="C984" i="1"/>
  <c r="B984" i="1"/>
  <c r="C983" i="1"/>
  <c r="B983" i="1"/>
  <c r="C982" i="1"/>
  <c r="B982" i="1"/>
  <c r="C981" i="1"/>
  <c r="B981" i="1"/>
  <c r="C980" i="1"/>
  <c r="B980" i="1"/>
  <c r="C979" i="1"/>
  <c r="B979" i="1"/>
  <c r="C978" i="1"/>
  <c r="B978" i="1"/>
  <c r="C977" i="1"/>
  <c r="B977" i="1"/>
  <c r="C976" i="1"/>
  <c r="B976" i="1"/>
  <c r="C975" i="1"/>
  <c r="B975" i="1"/>
  <c r="C974" i="1"/>
  <c r="B974" i="1"/>
  <c r="C973" i="1"/>
  <c r="B973" i="1"/>
  <c r="C972" i="1"/>
  <c r="B972" i="1"/>
  <c r="C971" i="1"/>
  <c r="B971" i="1"/>
  <c r="C970" i="1"/>
  <c r="B970" i="1"/>
  <c r="C969" i="1"/>
  <c r="B969" i="1"/>
  <c r="C968" i="1"/>
  <c r="B968" i="1"/>
  <c r="C967" i="1"/>
  <c r="B967" i="1"/>
  <c r="C966" i="1"/>
  <c r="B966" i="1"/>
  <c r="C965" i="1"/>
  <c r="B965" i="1"/>
  <c r="C964" i="1"/>
  <c r="B964" i="1"/>
  <c r="C963" i="1"/>
  <c r="B963" i="1"/>
  <c r="C962" i="1"/>
  <c r="B962" i="1"/>
  <c r="C961" i="1"/>
  <c r="B961" i="1"/>
  <c r="C960" i="1"/>
  <c r="B960" i="1"/>
  <c r="C959" i="1"/>
  <c r="B959" i="1"/>
  <c r="C958" i="1"/>
  <c r="B958" i="1"/>
  <c r="C957" i="1"/>
  <c r="B957" i="1"/>
  <c r="C956" i="1"/>
  <c r="B956" i="1"/>
  <c r="C955" i="1"/>
  <c r="B955" i="1"/>
  <c r="C954" i="1"/>
  <c r="B954" i="1"/>
  <c r="C953" i="1"/>
  <c r="B953" i="1"/>
  <c r="C952" i="1"/>
  <c r="B952" i="1"/>
  <c r="C951" i="1"/>
  <c r="B951" i="1"/>
  <c r="C950" i="1"/>
  <c r="B950" i="1"/>
  <c r="C949" i="1"/>
  <c r="B949" i="1"/>
  <c r="C948" i="1"/>
  <c r="B948" i="1"/>
  <c r="C947" i="1"/>
  <c r="B947" i="1"/>
  <c r="C946" i="1"/>
  <c r="B946" i="1"/>
  <c r="C945" i="1"/>
  <c r="B945" i="1"/>
  <c r="C944" i="1"/>
  <c r="B944" i="1"/>
  <c r="C943" i="1"/>
  <c r="B943" i="1"/>
  <c r="C942" i="1"/>
  <c r="B942" i="1"/>
  <c r="C941" i="1"/>
  <c r="B941" i="1"/>
  <c r="C940" i="1"/>
  <c r="B940" i="1"/>
  <c r="C939" i="1"/>
  <c r="B939" i="1"/>
  <c r="C938" i="1"/>
  <c r="B938" i="1"/>
  <c r="C937" i="1"/>
  <c r="B937" i="1"/>
  <c r="C936" i="1"/>
  <c r="B936" i="1"/>
  <c r="C935" i="1"/>
  <c r="B935" i="1"/>
  <c r="C934" i="1"/>
  <c r="B934" i="1"/>
  <c r="C933" i="1"/>
  <c r="B933" i="1"/>
  <c r="C932" i="1"/>
  <c r="B932" i="1"/>
  <c r="C931" i="1"/>
  <c r="B931" i="1"/>
  <c r="C930" i="1"/>
  <c r="B930" i="1"/>
  <c r="C929" i="1"/>
  <c r="B929" i="1"/>
  <c r="C928" i="1"/>
  <c r="B928" i="1"/>
  <c r="C927" i="1"/>
  <c r="B927" i="1"/>
  <c r="C926" i="1"/>
  <c r="B926" i="1"/>
  <c r="C925" i="1"/>
  <c r="B925" i="1"/>
  <c r="C924" i="1"/>
  <c r="B924" i="1"/>
  <c r="C923" i="1"/>
  <c r="B923" i="1"/>
  <c r="C922" i="1"/>
  <c r="B922" i="1"/>
  <c r="C921" i="1"/>
  <c r="B921" i="1"/>
  <c r="C920" i="1"/>
  <c r="B920" i="1"/>
  <c r="C919" i="1"/>
  <c r="B919" i="1"/>
  <c r="C918" i="1"/>
  <c r="B918" i="1"/>
  <c r="C917" i="1"/>
  <c r="B917" i="1"/>
  <c r="C916" i="1"/>
  <c r="B916" i="1"/>
  <c r="C915" i="1"/>
  <c r="B915" i="1"/>
  <c r="C914" i="1"/>
  <c r="B914" i="1"/>
  <c r="C913" i="1"/>
  <c r="B913" i="1"/>
  <c r="C912" i="1"/>
  <c r="B912" i="1"/>
  <c r="C911" i="1"/>
  <c r="B911" i="1"/>
  <c r="C910" i="1"/>
  <c r="B910" i="1"/>
  <c r="C909" i="1"/>
  <c r="B909" i="1"/>
  <c r="C908" i="1"/>
  <c r="B908" i="1"/>
  <c r="C907" i="1"/>
  <c r="B907" i="1"/>
  <c r="C906" i="1"/>
  <c r="B906" i="1"/>
  <c r="C905" i="1"/>
  <c r="B905" i="1"/>
  <c r="C904" i="1"/>
  <c r="B904" i="1"/>
  <c r="C903" i="1"/>
  <c r="B903" i="1"/>
  <c r="C902" i="1"/>
  <c r="B902" i="1"/>
  <c r="C901" i="1"/>
  <c r="B901" i="1"/>
  <c r="C900" i="1"/>
  <c r="B900" i="1"/>
  <c r="C899" i="1"/>
  <c r="B899" i="1"/>
  <c r="C898" i="1"/>
  <c r="B898" i="1"/>
  <c r="C897" i="1"/>
  <c r="B897" i="1"/>
  <c r="C896" i="1"/>
  <c r="B896" i="1"/>
  <c r="C895" i="1"/>
  <c r="B895" i="1"/>
  <c r="C894" i="1"/>
  <c r="B894" i="1"/>
  <c r="C893" i="1"/>
  <c r="B893" i="1"/>
  <c r="C892" i="1"/>
  <c r="B892" i="1"/>
  <c r="C891" i="1"/>
  <c r="B891" i="1"/>
  <c r="C890" i="1"/>
  <c r="B890" i="1"/>
  <c r="C889" i="1"/>
  <c r="B889" i="1"/>
  <c r="C888" i="1"/>
  <c r="B888" i="1"/>
  <c r="C887" i="1"/>
  <c r="B887" i="1"/>
  <c r="C886" i="1"/>
  <c r="B886" i="1"/>
  <c r="C885" i="1"/>
  <c r="B885" i="1"/>
  <c r="C884" i="1"/>
  <c r="B884" i="1"/>
  <c r="C883" i="1"/>
  <c r="B883" i="1"/>
  <c r="C882" i="1"/>
  <c r="B882" i="1"/>
  <c r="C881" i="1"/>
  <c r="B881" i="1"/>
  <c r="C880" i="1"/>
  <c r="B880" i="1"/>
  <c r="C879" i="1"/>
  <c r="B879" i="1"/>
  <c r="C878" i="1"/>
  <c r="B878" i="1"/>
  <c r="C877" i="1"/>
  <c r="B877" i="1"/>
  <c r="C876" i="1"/>
  <c r="B876" i="1"/>
  <c r="C875" i="1"/>
  <c r="B875" i="1"/>
  <c r="C874" i="1"/>
  <c r="B874" i="1"/>
  <c r="C873" i="1"/>
  <c r="B873" i="1"/>
  <c r="C872" i="1"/>
  <c r="B872" i="1"/>
  <c r="C871" i="1"/>
  <c r="B871" i="1"/>
  <c r="C870" i="1"/>
  <c r="B870" i="1"/>
  <c r="C869" i="1"/>
  <c r="B869" i="1"/>
  <c r="C868" i="1"/>
  <c r="B868" i="1"/>
  <c r="C867" i="1"/>
  <c r="B867" i="1"/>
  <c r="C866" i="1"/>
  <c r="B866" i="1"/>
  <c r="C865" i="1"/>
  <c r="B865" i="1"/>
  <c r="C864" i="1"/>
  <c r="B864" i="1"/>
  <c r="C863" i="1"/>
  <c r="B863" i="1"/>
  <c r="C862" i="1"/>
  <c r="B862" i="1"/>
  <c r="C861" i="1"/>
  <c r="B861" i="1"/>
  <c r="C860" i="1"/>
  <c r="B860" i="1"/>
  <c r="C859" i="1"/>
  <c r="B859" i="1"/>
  <c r="C858" i="1"/>
  <c r="B858" i="1"/>
  <c r="C857" i="1"/>
  <c r="B857" i="1"/>
  <c r="C856" i="1"/>
  <c r="B856" i="1"/>
  <c r="C855" i="1"/>
  <c r="B855" i="1"/>
  <c r="C854" i="1"/>
  <c r="B854" i="1"/>
  <c r="C853" i="1"/>
  <c r="B853" i="1"/>
  <c r="C852" i="1"/>
  <c r="B852" i="1"/>
  <c r="C851" i="1"/>
  <c r="B851" i="1"/>
  <c r="C850" i="1"/>
  <c r="B850" i="1"/>
  <c r="C849" i="1"/>
  <c r="B849" i="1"/>
  <c r="C848" i="1"/>
  <c r="B848" i="1"/>
  <c r="C847" i="1"/>
  <c r="B847" i="1"/>
  <c r="C846" i="1"/>
  <c r="B846" i="1"/>
  <c r="C845" i="1"/>
  <c r="B845" i="1"/>
  <c r="C844" i="1"/>
  <c r="B844" i="1"/>
  <c r="C843" i="1"/>
  <c r="B843" i="1"/>
  <c r="C842" i="1"/>
  <c r="B842" i="1"/>
  <c r="C841" i="1"/>
  <c r="B841" i="1"/>
  <c r="C840" i="1"/>
  <c r="B840" i="1"/>
  <c r="C839" i="1"/>
  <c r="B839" i="1"/>
  <c r="C838" i="1"/>
  <c r="B838" i="1"/>
  <c r="C837" i="1"/>
  <c r="B837" i="1"/>
  <c r="C836" i="1"/>
  <c r="B836" i="1"/>
  <c r="C835" i="1"/>
  <c r="B835" i="1"/>
  <c r="C834" i="1"/>
  <c r="B834" i="1"/>
  <c r="C833" i="1"/>
  <c r="B833" i="1"/>
  <c r="C832" i="1"/>
  <c r="B832" i="1"/>
  <c r="C831" i="1"/>
  <c r="B831" i="1"/>
  <c r="C830" i="1"/>
  <c r="B830" i="1"/>
  <c r="C829" i="1"/>
  <c r="B829" i="1"/>
  <c r="C828" i="1"/>
  <c r="B828" i="1"/>
  <c r="C827" i="1"/>
  <c r="B827" i="1"/>
  <c r="C826" i="1"/>
  <c r="B826" i="1"/>
  <c r="C825" i="1"/>
  <c r="B825" i="1"/>
  <c r="C824" i="1"/>
  <c r="B824" i="1"/>
  <c r="C823" i="1"/>
  <c r="B823" i="1"/>
  <c r="C822" i="1"/>
  <c r="B822" i="1"/>
  <c r="C821" i="1"/>
  <c r="B821" i="1"/>
  <c r="C820" i="1"/>
  <c r="B820" i="1"/>
  <c r="C819" i="1"/>
  <c r="B819" i="1"/>
  <c r="C818" i="1"/>
  <c r="B818" i="1"/>
  <c r="C817" i="1"/>
  <c r="B817" i="1"/>
  <c r="C816" i="1"/>
  <c r="B816" i="1"/>
  <c r="C815" i="1"/>
  <c r="B815" i="1"/>
  <c r="C814" i="1"/>
  <c r="B814" i="1"/>
  <c r="C813" i="1"/>
  <c r="B813" i="1"/>
  <c r="C812" i="1"/>
  <c r="B812" i="1"/>
  <c r="C811" i="1"/>
  <c r="B811" i="1"/>
  <c r="C810" i="1"/>
  <c r="B810" i="1"/>
  <c r="C809" i="1"/>
  <c r="B809" i="1"/>
  <c r="C808" i="1"/>
  <c r="B808" i="1"/>
  <c r="C807" i="1"/>
  <c r="B807" i="1"/>
  <c r="C806" i="1"/>
  <c r="B806" i="1"/>
  <c r="C805" i="1"/>
  <c r="B805" i="1"/>
  <c r="C804" i="1"/>
  <c r="B804" i="1"/>
  <c r="C803" i="1"/>
  <c r="B803" i="1"/>
  <c r="C802" i="1"/>
  <c r="B802" i="1"/>
  <c r="C801" i="1"/>
  <c r="B801" i="1"/>
  <c r="C800" i="1"/>
  <c r="B800" i="1"/>
  <c r="C799" i="1"/>
  <c r="B799" i="1"/>
  <c r="C798" i="1"/>
  <c r="B798" i="1"/>
  <c r="C797" i="1"/>
  <c r="B797" i="1"/>
  <c r="C796" i="1"/>
  <c r="B796" i="1"/>
  <c r="C795" i="1"/>
  <c r="B795" i="1"/>
  <c r="C794" i="1"/>
  <c r="B794" i="1"/>
  <c r="C793" i="1"/>
  <c r="B793" i="1"/>
  <c r="C792" i="1"/>
  <c r="B792" i="1"/>
  <c r="C791" i="1"/>
  <c r="B791" i="1"/>
  <c r="C790" i="1"/>
  <c r="B790" i="1"/>
  <c r="C789" i="1"/>
  <c r="B789" i="1"/>
  <c r="C788" i="1"/>
  <c r="B788" i="1"/>
  <c r="C787" i="1"/>
  <c r="B787" i="1"/>
  <c r="C786" i="1"/>
  <c r="B786" i="1"/>
  <c r="C785" i="1"/>
  <c r="B785" i="1"/>
  <c r="C784" i="1"/>
  <c r="B784" i="1"/>
  <c r="C783" i="1"/>
  <c r="B783" i="1"/>
  <c r="C782" i="1"/>
  <c r="B782" i="1"/>
  <c r="C781" i="1"/>
  <c r="B781" i="1"/>
  <c r="C780" i="1"/>
  <c r="B780" i="1"/>
  <c r="C779" i="1"/>
  <c r="B779" i="1"/>
  <c r="C778" i="1"/>
  <c r="B778" i="1"/>
  <c r="C777" i="1"/>
  <c r="B777" i="1"/>
  <c r="C776" i="1"/>
  <c r="B776" i="1"/>
  <c r="C775" i="1"/>
  <c r="B775" i="1"/>
  <c r="C774" i="1"/>
  <c r="B774" i="1"/>
  <c r="C773" i="1"/>
  <c r="B773" i="1"/>
  <c r="C772" i="1"/>
  <c r="B772" i="1"/>
  <c r="C771" i="1"/>
  <c r="B771" i="1"/>
  <c r="C770" i="1"/>
  <c r="B770" i="1"/>
  <c r="C769" i="1"/>
  <c r="B769" i="1"/>
  <c r="C768" i="1"/>
  <c r="B768" i="1"/>
  <c r="C767" i="1"/>
  <c r="B767" i="1"/>
  <c r="C766" i="1"/>
  <c r="B766" i="1"/>
  <c r="C765" i="1"/>
  <c r="B765" i="1"/>
  <c r="C764" i="1"/>
  <c r="B764" i="1"/>
  <c r="C763" i="1"/>
  <c r="B763" i="1"/>
  <c r="C762" i="1"/>
  <c r="B762" i="1"/>
  <c r="C761" i="1"/>
  <c r="B761" i="1"/>
  <c r="C760" i="1"/>
  <c r="B760" i="1"/>
  <c r="C759" i="1"/>
  <c r="B759" i="1"/>
  <c r="C758" i="1"/>
  <c r="B758" i="1"/>
  <c r="C757" i="1"/>
  <c r="B757" i="1"/>
  <c r="C756" i="1"/>
  <c r="B756" i="1"/>
  <c r="C755" i="1"/>
  <c r="B755" i="1"/>
  <c r="C754" i="1"/>
  <c r="B754" i="1"/>
  <c r="C753" i="1"/>
  <c r="B753" i="1"/>
  <c r="C752" i="1"/>
  <c r="B752" i="1"/>
  <c r="C751" i="1"/>
  <c r="B751" i="1"/>
  <c r="C750" i="1"/>
  <c r="B750" i="1"/>
  <c r="C749" i="1"/>
  <c r="B749" i="1"/>
  <c r="C748" i="1"/>
  <c r="B748" i="1"/>
  <c r="C747" i="1"/>
  <c r="B747" i="1"/>
  <c r="C746" i="1"/>
  <c r="B746" i="1"/>
  <c r="C745" i="1"/>
  <c r="B745" i="1"/>
  <c r="C744" i="1"/>
  <c r="B744" i="1"/>
  <c r="C743" i="1"/>
  <c r="B743" i="1"/>
  <c r="C742" i="1"/>
  <c r="B742" i="1"/>
  <c r="C741" i="1"/>
  <c r="B741" i="1"/>
  <c r="C740" i="1"/>
  <c r="B740" i="1"/>
  <c r="C739" i="1"/>
  <c r="B739" i="1"/>
  <c r="C738" i="1"/>
  <c r="B738" i="1"/>
  <c r="C737" i="1"/>
  <c r="B737" i="1"/>
  <c r="C736" i="1"/>
  <c r="B736" i="1"/>
  <c r="C735" i="1"/>
  <c r="B735" i="1"/>
  <c r="C734" i="1"/>
  <c r="B734" i="1"/>
  <c r="C733" i="1"/>
  <c r="B733" i="1"/>
  <c r="C732" i="1"/>
  <c r="B732" i="1"/>
  <c r="C731" i="1"/>
  <c r="B731" i="1"/>
  <c r="C730" i="1"/>
  <c r="B730" i="1"/>
  <c r="C729" i="1"/>
  <c r="B729" i="1"/>
  <c r="C728" i="1"/>
  <c r="B728" i="1"/>
  <c r="C727" i="1"/>
  <c r="B727" i="1"/>
  <c r="C726" i="1"/>
  <c r="B726" i="1"/>
  <c r="C725" i="1"/>
  <c r="B725" i="1"/>
  <c r="C724" i="1"/>
  <c r="B724" i="1"/>
  <c r="C723" i="1"/>
  <c r="B723" i="1"/>
  <c r="C722" i="1"/>
  <c r="B722" i="1"/>
  <c r="C721" i="1"/>
  <c r="B721" i="1"/>
  <c r="C720" i="1"/>
  <c r="B720" i="1"/>
  <c r="C719" i="1"/>
  <c r="B719" i="1"/>
  <c r="C718" i="1"/>
  <c r="B718" i="1"/>
  <c r="C717" i="1"/>
  <c r="B717" i="1"/>
  <c r="C716" i="1"/>
  <c r="B716" i="1"/>
  <c r="C715" i="1"/>
  <c r="B715" i="1"/>
  <c r="C714" i="1"/>
  <c r="B714" i="1"/>
  <c r="C713" i="1"/>
  <c r="B713" i="1"/>
  <c r="C712" i="1"/>
  <c r="B712" i="1"/>
  <c r="C711" i="1"/>
  <c r="B711" i="1"/>
  <c r="C710" i="1"/>
  <c r="B710" i="1"/>
  <c r="C709" i="1"/>
  <c r="B709" i="1"/>
  <c r="C708" i="1"/>
  <c r="B708" i="1"/>
  <c r="C707" i="1"/>
  <c r="B707" i="1"/>
  <c r="C706" i="1"/>
  <c r="B706" i="1"/>
  <c r="C705" i="1"/>
  <c r="B705" i="1"/>
  <c r="C704" i="1"/>
  <c r="B704" i="1"/>
  <c r="C703" i="1"/>
  <c r="B703" i="1"/>
  <c r="C702" i="1"/>
  <c r="B702" i="1"/>
  <c r="C701" i="1"/>
  <c r="B701" i="1"/>
  <c r="C700" i="1"/>
  <c r="B700" i="1"/>
  <c r="C699" i="1"/>
  <c r="B699" i="1"/>
  <c r="C698" i="1"/>
  <c r="B698" i="1"/>
  <c r="C697" i="1"/>
  <c r="B697" i="1"/>
  <c r="C696" i="1"/>
  <c r="B696" i="1"/>
  <c r="C695" i="1"/>
  <c r="B695" i="1"/>
  <c r="C694" i="1"/>
  <c r="B694" i="1"/>
  <c r="C693" i="1"/>
  <c r="B693" i="1"/>
  <c r="C692" i="1"/>
  <c r="B692" i="1"/>
  <c r="C691" i="1"/>
  <c r="B691" i="1"/>
  <c r="C690" i="1"/>
  <c r="B690" i="1"/>
  <c r="C689" i="1"/>
  <c r="B689" i="1"/>
  <c r="C688" i="1"/>
  <c r="B688" i="1"/>
  <c r="C687" i="1"/>
  <c r="B687" i="1"/>
  <c r="C686" i="1"/>
  <c r="B686" i="1"/>
  <c r="C685" i="1"/>
  <c r="B685" i="1"/>
  <c r="C684" i="1"/>
  <c r="B684" i="1"/>
  <c r="C683" i="1"/>
  <c r="B683" i="1"/>
  <c r="C682" i="1"/>
  <c r="B682" i="1"/>
  <c r="C681" i="1"/>
  <c r="B681" i="1"/>
  <c r="C680" i="1"/>
  <c r="B680" i="1"/>
  <c r="C679" i="1"/>
  <c r="B679" i="1"/>
  <c r="C678" i="1"/>
  <c r="B678" i="1"/>
  <c r="C677" i="1"/>
  <c r="B677" i="1"/>
  <c r="C676" i="1"/>
  <c r="B676" i="1"/>
  <c r="C675" i="1"/>
  <c r="B675" i="1"/>
  <c r="C674" i="1"/>
  <c r="B674" i="1"/>
  <c r="C673" i="1"/>
  <c r="B673" i="1"/>
  <c r="C672" i="1"/>
  <c r="B672" i="1"/>
  <c r="C671" i="1"/>
  <c r="B671" i="1"/>
  <c r="C670" i="1"/>
  <c r="B670" i="1"/>
  <c r="C669" i="1"/>
  <c r="B669" i="1"/>
  <c r="C668" i="1"/>
  <c r="B668" i="1"/>
  <c r="C667" i="1"/>
  <c r="B667" i="1"/>
  <c r="C666" i="1"/>
  <c r="B666" i="1"/>
  <c r="C665" i="1"/>
  <c r="B665" i="1"/>
  <c r="C664" i="1"/>
  <c r="B664" i="1"/>
  <c r="C663" i="1"/>
  <c r="B663" i="1"/>
  <c r="C662" i="1"/>
  <c r="B662" i="1"/>
  <c r="C661" i="1"/>
  <c r="B661" i="1"/>
  <c r="C660" i="1"/>
  <c r="B660" i="1"/>
  <c r="C659" i="1"/>
  <c r="B659" i="1"/>
  <c r="C658" i="1"/>
  <c r="B658" i="1"/>
  <c r="C657" i="1"/>
  <c r="B657" i="1"/>
  <c r="C656" i="1"/>
  <c r="B656" i="1"/>
  <c r="C655" i="1"/>
  <c r="B655" i="1"/>
  <c r="C654" i="1"/>
  <c r="B654" i="1"/>
  <c r="C653" i="1"/>
  <c r="B653" i="1"/>
  <c r="C652" i="1"/>
  <c r="B652" i="1"/>
  <c r="C651" i="1"/>
  <c r="B651" i="1"/>
  <c r="C650" i="1"/>
  <c r="B650" i="1"/>
  <c r="C649" i="1"/>
  <c r="B649" i="1"/>
  <c r="C648" i="1"/>
  <c r="B648" i="1"/>
  <c r="C647" i="1"/>
  <c r="B647" i="1"/>
  <c r="C646" i="1"/>
  <c r="B646" i="1"/>
  <c r="C645" i="1"/>
  <c r="B645" i="1"/>
  <c r="C644" i="1"/>
  <c r="B644" i="1"/>
  <c r="C643" i="1"/>
  <c r="B643" i="1"/>
  <c r="C642" i="1"/>
  <c r="B642" i="1"/>
  <c r="C641" i="1"/>
  <c r="B641" i="1"/>
  <c r="C640" i="1"/>
  <c r="B640" i="1"/>
  <c r="C639" i="1"/>
  <c r="B639" i="1"/>
  <c r="C638" i="1"/>
  <c r="B638" i="1"/>
  <c r="C637" i="1"/>
  <c r="B637" i="1"/>
  <c r="C636" i="1"/>
  <c r="B636" i="1"/>
  <c r="C635" i="1"/>
  <c r="B635" i="1"/>
  <c r="C634" i="1"/>
  <c r="B634" i="1"/>
  <c r="C633" i="1"/>
  <c r="B633" i="1"/>
  <c r="C632" i="1"/>
  <c r="B632" i="1"/>
  <c r="C631" i="1"/>
  <c r="B631" i="1"/>
  <c r="C630" i="1"/>
  <c r="B630" i="1"/>
  <c r="C629" i="1"/>
  <c r="B629" i="1"/>
  <c r="C628" i="1"/>
  <c r="B628" i="1"/>
  <c r="C627" i="1"/>
  <c r="B627" i="1"/>
  <c r="C626" i="1"/>
  <c r="B626" i="1"/>
  <c r="C625" i="1"/>
  <c r="B625" i="1"/>
  <c r="C624" i="1"/>
  <c r="B624" i="1"/>
  <c r="C623" i="1"/>
  <c r="B623" i="1"/>
  <c r="C622" i="1"/>
  <c r="B622" i="1"/>
  <c r="C621" i="1"/>
  <c r="B621" i="1"/>
  <c r="C620" i="1"/>
  <c r="B620" i="1"/>
  <c r="C619" i="1"/>
  <c r="B619" i="1"/>
  <c r="C618" i="1"/>
  <c r="B618" i="1"/>
  <c r="C617" i="1"/>
  <c r="B617" i="1"/>
  <c r="C616" i="1"/>
  <c r="B616" i="1"/>
  <c r="C615" i="1"/>
  <c r="B615" i="1"/>
  <c r="C614" i="1"/>
  <c r="B614" i="1"/>
  <c r="C613" i="1"/>
  <c r="B613" i="1"/>
  <c r="C612" i="1"/>
  <c r="B612" i="1"/>
  <c r="C611" i="1"/>
  <c r="B611" i="1"/>
  <c r="C610" i="1"/>
  <c r="B610" i="1"/>
  <c r="C609" i="1"/>
  <c r="B609" i="1"/>
  <c r="C608" i="1"/>
  <c r="B608" i="1"/>
  <c r="C607" i="1"/>
  <c r="B607" i="1"/>
  <c r="C606" i="1"/>
  <c r="B606" i="1"/>
  <c r="C605" i="1"/>
  <c r="B605" i="1"/>
  <c r="C604" i="1"/>
  <c r="B604" i="1"/>
  <c r="C603" i="1"/>
  <c r="B603" i="1"/>
  <c r="C602" i="1"/>
  <c r="B602" i="1"/>
  <c r="C601" i="1"/>
  <c r="B601" i="1"/>
  <c r="C600" i="1"/>
  <c r="B600" i="1"/>
  <c r="C599" i="1"/>
  <c r="B599" i="1"/>
  <c r="C598" i="1"/>
  <c r="B598" i="1"/>
  <c r="C597" i="1"/>
  <c r="B597" i="1"/>
  <c r="C596" i="1"/>
  <c r="B596" i="1"/>
  <c r="C595" i="1"/>
  <c r="B595" i="1"/>
  <c r="C594" i="1"/>
  <c r="B594" i="1"/>
  <c r="C593" i="1"/>
  <c r="B593" i="1"/>
  <c r="C592" i="1"/>
  <c r="B592" i="1"/>
  <c r="C591" i="1"/>
  <c r="B591" i="1"/>
  <c r="C590" i="1"/>
  <c r="B590" i="1"/>
  <c r="C589" i="1"/>
  <c r="B589" i="1"/>
  <c r="C588" i="1"/>
  <c r="B588" i="1"/>
  <c r="C587" i="1"/>
  <c r="B587" i="1"/>
  <c r="C586" i="1"/>
  <c r="B586" i="1"/>
  <c r="C585" i="1"/>
  <c r="B585" i="1"/>
  <c r="C584" i="1"/>
  <c r="B584" i="1"/>
  <c r="C583" i="1"/>
  <c r="B583" i="1"/>
  <c r="C582" i="1"/>
  <c r="B582" i="1"/>
  <c r="C581" i="1"/>
  <c r="B581" i="1"/>
  <c r="C580" i="1"/>
  <c r="B580" i="1"/>
  <c r="C579" i="1"/>
  <c r="B579" i="1"/>
  <c r="C578" i="1"/>
  <c r="B578" i="1"/>
  <c r="C577" i="1"/>
  <c r="B577" i="1"/>
  <c r="C576" i="1"/>
  <c r="B576" i="1"/>
  <c r="C575" i="1"/>
  <c r="B575" i="1"/>
  <c r="C574" i="1"/>
  <c r="B574" i="1"/>
  <c r="C573" i="1"/>
  <c r="B573" i="1"/>
  <c r="C572" i="1"/>
  <c r="B572" i="1"/>
  <c r="C571" i="1"/>
  <c r="B571" i="1"/>
  <c r="C570" i="1"/>
  <c r="B570" i="1"/>
  <c r="C569" i="1"/>
  <c r="B569" i="1"/>
  <c r="C568" i="1"/>
  <c r="B568" i="1"/>
  <c r="C567" i="1"/>
  <c r="B567" i="1"/>
  <c r="C566" i="1"/>
  <c r="B566" i="1"/>
  <c r="C565" i="1"/>
  <c r="B565" i="1"/>
  <c r="C564" i="1"/>
  <c r="B564" i="1"/>
  <c r="C563" i="1"/>
  <c r="B563" i="1"/>
  <c r="C562" i="1"/>
  <c r="B562" i="1"/>
  <c r="C561" i="1"/>
  <c r="B561" i="1"/>
  <c r="C560" i="1"/>
  <c r="B560" i="1"/>
  <c r="C559" i="1"/>
  <c r="B559" i="1"/>
  <c r="C558" i="1"/>
  <c r="B558" i="1"/>
  <c r="C557" i="1"/>
  <c r="B557" i="1"/>
  <c r="C556" i="1"/>
  <c r="B556" i="1"/>
  <c r="C555" i="1"/>
  <c r="B555" i="1"/>
  <c r="C554" i="1"/>
  <c r="B554" i="1"/>
  <c r="C553" i="1"/>
  <c r="B553" i="1"/>
  <c r="C552" i="1"/>
  <c r="B552" i="1"/>
  <c r="C551" i="1"/>
  <c r="B551" i="1"/>
  <c r="C550" i="1"/>
  <c r="B550" i="1"/>
  <c r="C549" i="1"/>
  <c r="B549" i="1"/>
  <c r="C548" i="1"/>
  <c r="B548" i="1"/>
  <c r="C547" i="1"/>
  <c r="B547" i="1"/>
  <c r="C546" i="1"/>
  <c r="B546" i="1"/>
  <c r="C545" i="1"/>
  <c r="B545" i="1"/>
  <c r="C544" i="1"/>
  <c r="B544" i="1"/>
  <c r="C543" i="1"/>
  <c r="B543" i="1"/>
  <c r="C542" i="1"/>
  <c r="B542" i="1"/>
  <c r="C541" i="1"/>
  <c r="B541" i="1"/>
  <c r="C540" i="1"/>
  <c r="B540" i="1"/>
  <c r="C539" i="1"/>
  <c r="B539" i="1"/>
  <c r="C538" i="1"/>
  <c r="B538" i="1"/>
  <c r="C537" i="1"/>
  <c r="B537" i="1"/>
  <c r="C536" i="1"/>
  <c r="B536" i="1"/>
  <c r="C535" i="1"/>
  <c r="B535" i="1"/>
  <c r="C534" i="1"/>
  <c r="B534" i="1"/>
  <c r="C533" i="1"/>
  <c r="B533" i="1"/>
  <c r="C532" i="1"/>
  <c r="B532" i="1"/>
  <c r="C531" i="1"/>
  <c r="B531" i="1"/>
  <c r="C530" i="1"/>
  <c r="B530" i="1"/>
  <c r="C529" i="1"/>
  <c r="B529" i="1"/>
  <c r="C528" i="1"/>
  <c r="B528" i="1"/>
  <c r="C527" i="1"/>
  <c r="B527" i="1"/>
  <c r="C526" i="1"/>
  <c r="B526" i="1"/>
  <c r="C525" i="1"/>
  <c r="B525" i="1"/>
  <c r="C524" i="1"/>
  <c r="B524" i="1"/>
  <c r="C523" i="1"/>
  <c r="B523" i="1"/>
  <c r="C522" i="1"/>
  <c r="B522" i="1"/>
  <c r="C521" i="1"/>
  <c r="B521" i="1"/>
  <c r="C520" i="1"/>
  <c r="B520" i="1"/>
  <c r="C519" i="1"/>
  <c r="B519" i="1"/>
  <c r="C518" i="1"/>
  <c r="B518" i="1"/>
  <c r="C517" i="1"/>
  <c r="B517" i="1"/>
  <c r="C516" i="1"/>
  <c r="B516" i="1"/>
  <c r="C515" i="1"/>
  <c r="B515" i="1"/>
  <c r="C514" i="1"/>
  <c r="B514" i="1"/>
  <c r="C513" i="1"/>
  <c r="B513" i="1"/>
  <c r="C512" i="1"/>
  <c r="B512" i="1"/>
  <c r="C511" i="1"/>
  <c r="B511" i="1"/>
  <c r="C510" i="1"/>
  <c r="B510" i="1"/>
  <c r="C509" i="1"/>
  <c r="B509" i="1"/>
  <c r="C508" i="1"/>
  <c r="B508" i="1"/>
  <c r="C507" i="1"/>
  <c r="B507" i="1"/>
  <c r="C506" i="1"/>
  <c r="B506" i="1"/>
  <c r="C505" i="1"/>
  <c r="B505" i="1"/>
  <c r="C504" i="1"/>
  <c r="B504" i="1"/>
  <c r="C503" i="1"/>
  <c r="B503" i="1"/>
  <c r="C502" i="1"/>
  <c r="B502" i="1"/>
  <c r="C501" i="1"/>
  <c r="B501" i="1"/>
  <c r="C500" i="1"/>
  <c r="B500" i="1"/>
  <c r="C499" i="1"/>
  <c r="B499" i="1"/>
  <c r="C498" i="1"/>
  <c r="B498" i="1"/>
  <c r="C497" i="1"/>
  <c r="B497" i="1"/>
  <c r="C496" i="1"/>
  <c r="B496" i="1"/>
  <c r="C495" i="1"/>
  <c r="B495" i="1"/>
  <c r="C494" i="1"/>
  <c r="B494" i="1"/>
  <c r="C493" i="1"/>
  <c r="B493" i="1"/>
  <c r="C492" i="1"/>
  <c r="B492" i="1"/>
  <c r="C491" i="1"/>
  <c r="B491" i="1"/>
  <c r="C490" i="1"/>
  <c r="B490" i="1"/>
  <c r="C489" i="1"/>
  <c r="B489" i="1"/>
  <c r="C488" i="1"/>
  <c r="B488" i="1"/>
  <c r="C487" i="1"/>
  <c r="B487" i="1"/>
  <c r="C486" i="1"/>
  <c r="B486" i="1"/>
  <c r="C485" i="1"/>
  <c r="B485" i="1"/>
  <c r="C484" i="1"/>
  <c r="B484" i="1"/>
  <c r="C483" i="1"/>
  <c r="B483" i="1"/>
  <c r="C482" i="1"/>
  <c r="B482" i="1"/>
  <c r="C481" i="1"/>
  <c r="B481" i="1"/>
  <c r="C480" i="1"/>
  <c r="B480" i="1"/>
  <c r="C479" i="1"/>
  <c r="B479" i="1"/>
  <c r="C478" i="1"/>
  <c r="B478" i="1"/>
  <c r="C477" i="1"/>
  <c r="B477" i="1"/>
  <c r="C476" i="1"/>
  <c r="B476" i="1"/>
  <c r="C475" i="1"/>
  <c r="B475" i="1"/>
  <c r="C474" i="1"/>
  <c r="B474" i="1"/>
  <c r="C473" i="1"/>
  <c r="B473" i="1"/>
  <c r="C472" i="1"/>
  <c r="B472" i="1"/>
  <c r="C471" i="1"/>
  <c r="B471" i="1"/>
  <c r="C470" i="1"/>
  <c r="B470" i="1"/>
  <c r="C469" i="1"/>
  <c r="B469" i="1"/>
  <c r="C468" i="1"/>
  <c r="B468" i="1"/>
  <c r="C467" i="1"/>
  <c r="B467" i="1"/>
  <c r="C466" i="1"/>
  <c r="B466" i="1"/>
  <c r="C465" i="1"/>
  <c r="B465" i="1"/>
  <c r="C464" i="1"/>
  <c r="B464" i="1"/>
  <c r="C463" i="1"/>
  <c r="B463" i="1"/>
  <c r="C462" i="1"/>
  <c r="B462" i="1"/>
  <c r="C461" i="1"/>
  <c r="B461" i="1"/>
  <c r="C460" i="1"/>
  <c r="B460" i="1"/>
  <c r="C459" i="1"/>
  <c r="B459" i="1"/>
  <c r="C458" i="1"/>
  <c r="B458" i="1"/>
  <c r="C457" i="1"/>
  <c r="B457" i="1"/>
  <c r="C456" i="1"/>
  <c r="B456" i="1"/>
  <c r="C455" i="1"/>
  <c r="B455" i="1"/>
  <c r="C454" i="1"/>
  <c r="B454" i="1"/>
  <c r="C453" i="1"/>
  <c r="B453" i="1"/>
  <c r="C452" i="1"/>
  <c r="B452" i="1"/>
  <c r="C451" i="1"/>
  <c r="B451" i="1"/>
  <c r="C450" i="1"/>
  <c r="B450" i="1"/>
  <c r="C449" i="1"/>
  <c r="B449" i="1"/>
  <c r="C448" i="1"/>
  <c r="B448" i="1"/>
  <c r="C447" i="1"/>
  <c r="B447" i="1"/>
  <c r="C446" i="1"/>
  <c r="B446" i="1"/>
  <c r="C445" i="1"/>
  <c r="B445" i="1"/>
  <c r="C444" i="1"/>
  <c r="B444" i="1"/>
  <c r="C443" i="1"/>
  <c r="B443" i="1"/>
  <c r="C442" i="1"/>
  <c r="B442" i="1"/>
  <c r="C441" i="1"/>
  <c r="B441" i="1"/>
  <c r="C440" i="1"/>
  <c r="B440" i="1"/>
  <c r="C439" i="1"/>
  <c r="B439" i="1"/>
  <c r="C438" i="1"/>
  <c r="B438" i="1"/>
  <c r="C437" i="1"/>
  <c r="B437" i="1"/>
  <c r="C436" i="1"/>
  <c r="B436" i="1"/>
  <c r="C435" i="1"/>
  <c r="B435" i="1"/>
  <c r="C434" i="1"/>
  <c r="B434" i="1"/>
  <c r="C433" i="1"/>
  <c r="B433" i="1"/>
  <c r="C432" i="1"/>
  <c r="B432" i="1"/>
  <c r="C431" i="1"/>
  <c r="B431" i="1"/>
  <c r="C430" i="1"/>
  <c r="B430" i="1"/>
  <c r="C429" i="1"/>
  <c r="B429" i="1"/>
  <c r="C428" i="1"/>
  <c r="B428" i="1"/>
  <c r="C427" i="1"/>
  <c r="B427" i="1"/>
  <c r="C426" i="1"/>
  <c r="B426" i="1"/>
  <c r="C425" i="1"/>
  <c r="B425" i="1"/>
  <c r="C424" i="1"/>
  <c r="B424" i="1"/>
  <c r="C423" i="1"/>
  <c r="B423" i="1"/>
  <c r="C422" i="1"/>
  <c r="B422" i="1"/>
  <c r="C421" i="1"/>
  <c r="B421" i="1"/>
  <c r="C420" i="1"/>
  <c r="B420" i="1"/>
  <c r="C419" i="1"/>
  <c r="B419" i="1"/>
  <c r="C418" i="1"/>
  <c r="B418" i="1"/>
  <c r="C417" i="1"/>
  <c r="B417" i="1"/>
  <c r="C416" i="1"/>
  <c r="B416" i="1"/>
  <c r="C415" i="1"/>
  <c r="B415" i="1"/>
  <c r="C414" i="1"/>
  <c r="B414" i="1"/>
  <c r="C413" i="1"/>
  <c r="B413" i="1"/>
  <c r="C412" i="1"/>
  <c r="B412" i="1"/>
  <c r="C411" i="1"/>
  <c r="B411" i="1"/>
  <c r="C410" i="1"/>
  <c r="B410" i="1"/>
  <c r="C409" i="1"/>
  <c r="B409" i="1"/>
  <c r="C408" i="1"/>
  <c r="B408" i="1"/>
  <c r="C407" i="1"/>
  <c r="B407" i="1"/>
  <c r="C406" i="1"/>
  <c r="B406" i="1"/>
  <c r="C405" i="1"/>
  <c r="B405" i="1"/>
  <c r="C404" i="1"/>
  <c r="B404" i="1"/>
  <c r="C403" i="1"/>
  <c r="B403" i="1"/>
  <c r="C402" i="1"/>
  <c r="B402" i="1"/>
  <c r="C401" i="1"/>
  <c r="B401" i="1"/>
  <c r="C400" i="1"/>
  <c r="B400" i="1"/>
  <c r="C399" i="1"/>
  <c r="B399" i="1"/>
  <c r="C398" i="1"/>
  <c r="B398" i="1"/>
  <c r="C397" i="1"/>
  <c r="B397" i="1"/>
  <c r="C396" i="1"/>
  <c r="B396" i="1"/>
  <c r="C395" i="1"/>
  <c r="B395" i="1"/>
  <c r="C394" i="1"/>
  <c r="B394" i="1"/>
  <c r="C393" i="1"/>
  <c r="B393" i="1"/>
  <c r="C392" i="1"/>
  <c r="B392" i="1"/>
  <c r="C391" i="1"/>
  <c r="B391" i="1"/>
  <c r="C390" i="1"/>
  <c r="B390" i="1"/>
  <c r="C389" i="1"/>
  <c r="B389" i="1"/>
  <c r="C388" i="1"/>
  <c r="B388" i="1"/>
  <c r="C387" i="1"/>
  <c r="B387" i="1"/>
  <c r="C386" i="1"/>
  <c r="B386" i="1"/>
  <c r="C385" i="1"/>
  <c r="B385" i="1"/>
  <c r="C384" i="1"/>
  <c r="B384" i="1"/>
  <c r="C383" i="1"/>
  <c r="B383" i="1"/>
  <c r="C382" i="1"/>
  <c r="B382" i="1"/>
  <c r="C381" i="1"/>
  <c r="B381" i="1"/>
  <c r="C380" i="1"/>
  <c r="B380" i="1"/>
  <c r="C379" i="1"/>
  <c r="B379" i="1"/>
  <c r="C378" i="1"/>
  <c r="B378" i="1"/>
  <c r="C377" i="1"/>
  <c r="B377" i="1"/>
  <c r="C376" i="1"/>
  <c r="B376" i="1"/>
  <c r="C375" i="1"/>
  <c r="B375" i="1"/>
  <c r="C374" i="1"/>
  <c r="B374" i="1"/>
  <c r="C373" i="1"/>
  <c r="B373" i="1"/>
  <c r="C372" i="1"/>
  <c r="B372" i="1"/>
  <c r="C371" i="1"/>
  <c r="B371" i="1"/>
  <c r="C370" i="1"/>
  <c r="B370" i="1"/>
  <c r="C369" i="1"/>
  <c r="B369" i="1"/>
  <c r="C368" i="1"/>
  <c r="B368" i="1"/>
  <c r="C367" i="1"/>
  <c r="B367" i="1"/>
  <c r="C366" i="1"/>
  <c r="B366" i="1"/>
  <c r="C365" i="1"/>
  <c r="B365" i="1"/>
  <c r="C364" i="1"/>
  <c r="B364" i="1"/>
  <c r="C363" i="1"/>
  <c r="B363" i="1"/>
  <c r="C362" i="1"/>
  <c r="B362" i="1"/>
  <c r="C361" i="1"/>
  <c r="B361" i="1"/>
  <c r="C360" i="1"/>
  <c r="B360" i="1"/>
  <c r="C359" i="1"/>
  <c r="B359" i="1"/>
  <c r="C358" i="1"/>
  <c r="B358" i="1"/>
  <c r="C357" i="1"/>
  <c r="B357" i="1"/>
  <c r="C356" i="1"/>
  <c r="B356" i="1"/>
  <c r="C355" i="1"/>
  <c r="B355" i="1"/>
  <c r="C354" i="1"/>
  <c r="B354" i="1"/>
  <c r="C353" i="1"/>
  <c r="B353" i="1"/>
  <c r="C352" i="1"/>
  <c r="B352" i="1"/>
  <c r="C351" i="1"/>
  <c r="B351" i="1"/>
  <c r="C350" i="1"/>
  <c r="B350" i="1"/>
  <c r="C349" i="1"/>
  <c r="B349" i="1"/>
  <c r="C348" i="1"/>
  <c r="B348" i="1"/>
  <c r="C347" i="1"/>
  <c r="B347" i="1"/>
  <c r="C346" i="1"/>
  <c r="B346" i="1"/>
  <c r="C345" i="1"/>
  <c r="B345" i="1"/>
  <c r="C344" i="1"/>
  <c r="B344" i="1"/>
  <c r="C343" i="1"/>
  <c r="B343" i="1"/>
  <c r="C342" i="1"/>
  <c r="B342" i="1"/>
  <c r="C341" i="1"/>
  <c r="B341" i="1"/>
  <c r="C340" i="1"/>
  <c r="B340" i="1"/>
  <c r="C339" i="1"/>
  <c r="B339" i="1"/>
  <c r="C338" i="1"/>
  <c r="B338" i="1"/>
  <c r="C337" i="1"/>
  <c r="B337" i="1"/>
  <c r="C336" i="1"/>
  <c r="B336" i="1"/>
  <c r="C335" i="1"/>
  <c r="B335" i="1"/>
  <c r="C334" i="1"/>
  <c r="B334" i="1"/>
  <c r="C333" i="1"/>
  <c r="B333" i="1"/>
  <c r="C332" i="1"/>
  <c r="B332" i="1"/>
  <c r="C331" i="1"/>
  <c r="B331" i="1"/>
  <c r="C330" i="1"/>
  <c r="B330" i="1"/>
  <c r="C329" i="1"/>
  <c r="B329" i="1"/>
  <c r="C328" i="1"/>
  <c r="B328" i="1"/>
  <c r="C327" i="1"/>
  <c r="B327" i="1"/>
  <c r="C326" i="1"/>
  <c r="B326" i="1"/>
  <c r="C325" i="1"/>
  <c r="B325" i="1"/>
  <c r="C324" i="1"/>
  <c r="B324" i="1"/>
  <c r="C323" i="1"/>
  <c r="B323" i="1"/>
  <c r="C322" i="1"/>
  <c r="B322" i="1"/>
  <c r="C321" i="1"/>
  <c r="B321" i="1"/>
  <c r="C320" i="1"/>
  <c r="B320" i="1"/>
  <c r="C319" i="1"/>
  <c r="B319" i="1"/>
  <c r="C318" i="1"/>
  <c r="B318" i="1"/>
  <c r="C317" i="1"/>
  <c r="B317" i="1"/>
  <c r="C316" i="1"/>
  <c r="B316" i="1"/>
  <c r="C315" i="1"/>
  <c r="B315" i="1"/>
  <c r="C314" i="1"/>
  <c r="B314" i="1"/>
  <c r="C313" i="1"/>
  <c r="B313" i="1"/>
  <c r="C312" i="1"/>
  <c r="B312" i="1"/>
  <c r="C311" i="1"/>
  <c r="B311" i="1"/>
  <c r="C310" i="1"/>
  <c r="B310" i="1"/>
  <c r="C309" i="1"/>
  <c r="B309" i="1"/>
  <c r="C308" i="1"/>
  <c r="B308" i="1"/>
  <c r="C307" i="1"/>
  <c r="B307" i="1"/>
  <c r="C306" i="1"/>
  <c r="B306" i="1"/>
  <c r="C305" i="1"/>
  <c r="B305" i="1"/>
  <c r="C304" i="1"/>
  <c r="B304" i="1"/>
  <c r="C303" i="1"/>
  <c r="B303" i="1"/>
  <c r="C302" i="1"/>
  <c r="B302" i="1"/>
  <c r="C301" i="1"/>
  <c r="B301" i="1"/>
  <c r="C300" i="1"/>
  <c r="B300" i="1"/>
  <c r="C299" i="1"/>
  <c r="B299" i="1"/>
  <c r="C298" i="1"/>
  <c r="B298" i="1"/>
  <c r="C297" i="1"/>
  <c r="B297" i="1"/>
  <c r="C296" i="1"/>
  <c r="B296" i="1"/>
  <c r="C295" i="1"/>
  <c r="B295" i="1"/>
  <c r="C294" i="1"/>
  <c r="B294" i="1"/>
  <c r="C293" i="1"/>
  <c r="B293" i="1"/>
  <c r="C292" i="1"/>
  <c r="B292" i="1"/>
  <c r="C291" i="1"/>
  <c r="B291" i="1"/>
  <c r="C290" i="1"/>
  <c r="B290" i="1"/>
  <c r="C289" i="1"/>
  <c r="B289" i="1"/>
  <c r="C288" i="1"/>
  <c r="B288" i="1"/>
  <c r="C287" i="1"/>
  <c r="B287" i="1"/>
  <c r="C286" i="1"/>
  <c r="B286" i="1"/>
  <c r="C285" i="1"/>
  <c r="B285" i="1"/>
  <c r="C284" i="1"/>
  <c r="B284" i="1"/>
  <c r="C283" i="1"/>
  <c r="B283" i="1"/>
  <c r="C282" i="1"/>
  <c r="B282" i="1"/>
  <c r="C281" i="1"/>
  <c r="B281" i="1"/>
  <c r="C280" i="1"/>
  <c r="B280" i="1"/>
  <c r="C279" i="1"/>
  <c r="B279" i="1"/>
  <c r="C278" i="1"/>
  <c r="B278" i="1"/>
  <c r="C277" i="1"/>
  <c r="B277" i="1"/>
  <c r="C276" i="1"/>
  <c r="B276" i="1"/>
  <c r="C275" i="1"/>
  <c r="B275" i="1"/>
  <c r="C274" i="1"/>
  <c r="B274" i="1"/>
  <c r="C273" i="1"/>
  <c r="B273" i="1"/>
  <c r="C272" i="1"/>
  <c r="B272" i="1"/>
  <c r="C271" i="1"/>
  <c r="B271" i="1"/>
  <c r="C270" i="1"/>
  <c r="B270" i="1"/>
  <c r="C269" i="1"/>
  <c r="B269" i="1"/>
  <c r="C268" i="1"/>
  <c r="B268" i="1"/>
  <c r="C267" i="1"/>
  <c r="B267" i="1"/>
  <c r="C266" i="1"/>
  <c r="B266" i="1"/>
  <c r="C265" i="1"/>
  <c r="B265" i="1"/>
  <c r="C264" i="1"/>
  <c r="B264" i="1"/>
  <c r="C263" i="1"/>
  <c r="B263" i="1"/>
  <c r="C262" i="1"/>
  <c r="B262" i="1"/>
  <c r="C261" i="1"/>
  <c r="B261" i="1"/>
  <c r="C260" i="1"/>
  <c r="B260" i="1"/>
  <c r="C259" i="1"/>
  <c r="B259" i="1"/>
  <c r="C258" i="1"/>
  <c r="B258" i="1"/>
  <c r="C257" i="1"/>
  <c r="B257" i="1"/>
  <c r="C256" i="1"/>
  <c r="B256" i="1"/>
  <c r="C255" i="1"/>
  <c r="B255" i="1"/>
  <c r="C254" i="1"/>
  <c r="B254" i="1"/>
  <c r="C253" i="1"/>
  <c r="B253" i="1"/>
  <c r="C252" i="1"/>
  <c r="B252" i="1"/>
  <c r="C251" i="1"/>
  <c r="B251" i="1"/>
  <c r="C250" i="1"/>
  <c r="B250" i="1"/>
  <c r="C249" i="1"/>
  <c r="B249" i="1"/>
  <c r="C248" i="1"/>
  <c r="B248" i="1"/>
  <c r="C247" i="1"/>
  <c r="B247" i="1"/>
  <c r="C246" i="1"/>
  <c r="B246" i="1"/>
  <c r="C245" i="1"/>
  <c r="B245" i="1"/>
  <c r="C244" i="1"/>
  <c r="B244" i="1"/>
  <c r="C243" i="1"/>
  <c r="B243" i="1"/>
  <c r="C242" i="1"/>
  <c r="B242" i="1"/>
  <c r="C241" i="1"/>
  <c r="B241" i="1"/>
  <c r="C240" i="1"/>
  <c r="B240" i="1"/>
  <c r="C239" i="1"/>
  <c r="B239" i="1"/>
  <c r="C238" i="1"/>
  <c r="B238" i="1"/>
  <c r="C237" i="1"/>
  <c r="B237" i="1"/>
  <c r="C236" i="1"/>
  <c r="B236" i="1"/>
  <c r="C235" i="1"/>
  <c r="B235" i="1"/>
  <c r="C234" i="1"/>
  <c r="B234" i="1"/>
  <c r="C233" i="1"/>
  <c r="B233" i="1"/>
  <c r="C232" i="1"/>
  <c r="B232" i="1"/>
  <c r="C231" i="1"/>
  <c r="B231" i="1"/>
  <c r="C230" i="1"/>
  <c r="B230" i="1"/>
  <c r="C229" i="1"/>
  <c r="B229" i="1"/>
  <c r="C228" i="1"/>
  <c r="B228" i="1"/>
  <c r="C227" i="1"/>
  <c r="B227" i="1"/>
  <c r="C226" i="1"/>
  <c r="B226" i="1"/>
  <c r="C225" i="1"/>
  <c r="B225" i="1"/>
  <c r="C224" i="1"/>
  <c r="B224" i="1"/>
  <c r="C223" i="1"/>
  <c r="B223" i="1"/>
  <c r="C222" i="1"/>
  <c r="B222" i="1"/>
  <c r="C221" i="1"/>
  <c r="B221" i="1"/>
  <c r="C220" i="1"/>
  <c r="B220" i="1"/>
  <c r="C219" i="1"/>
  <c r="B219" i="1"/>
  <c r="C218" i="1"/>
  <c r="B218" i="1"/>
  <c r="C217" i="1"/>
  <c r="B217" i="1"/>
  <c r="C216" i="1"/>
  <c r="B216" i="1"/>
  <c r="C215" i="1"/>
  <c r="B215" i="1"/>
  <c r="C214" i="1"/>
  <c r="B214" i="1"/>
  <c r="C213" i="1"/>
  <c r="B213" i="1"/>
  <c r="C212" i="1"/>
  <c r="B212" i="1"/>
  <c r="C211" i="1"/>
  <c r="B211" i="1"/>
  <c r="C210" i="1"/>
  <c r="B210" i="1"/>
  <c r="C209" i="1"/>
  <c r="B209" i="1"/>
  <c r="C208" i="1"/>
  <c r="B208" i="1"/>
  <c r="C207" i="1"/>
  <c r="B207" i="1"/>
  <c r="C206" i="1"/>
  <c r="B206" i="1"/>
  <c r="C205" i="1"/>
  <c r="B205" i="1"/>
  <c r="C204" i="1"/>
  <c r="B204" i="1"/>
  <c r="C203" i="1"/>
  <c r="B203" i="1"/>
  <c r="C202" i="1"/>
  <c r="B202" i="1"/>
  <c r="C201" i="1"/>
  <c r="B201" i="1"/>
  <c r="C200" i="1"/>
  <c r="B200" i="1"/>
  <c r="C199" i="1"/>
  <c r="B199" i="1"/>
  <c r="C198" i="1"/>
  <c r="B198" i="1"/>
  <c r="C197" i="1"/>
  <c r="B197" i="1"/>
  <c r="C196" i="1"/>
  <c r="B196" i="1"/>
  <c r="C195" i="1"/>
  <c r="B195" i="1"/>
  <c r="C194" i="1"/>
  <c r="B194" i="1"/>
  <c r="C193" i="1"/>
  <c r="B193" i="1"/>
  <c r="C192" i="1"/>
  <c r="B192" i="1"/>
  <c r="C191" i="1"/>
  <c r="B191" i="1"/>
  <c r="C190" i="1"/>
  <c r="B190" i="1"/>
  <c r="C189" i="1"/>
  <c r="B189" i="1"/>
  <c r="C188" i="1"/>
  <c r="B188" i="1"/>
  <c r="C187" i="1"/>
  <c r="B187" i="1"/>
  <c r="C186" i="1"/>
  <c r="B186" i="1"/>
  <c r="C185" i="1"/>
  <c r="B185" i="1"/>
  <c r="C184" i="1"/>
  <c r="B184" i="1"/>
  <c r="C183" i="1"/>
  <c r="B183" i="1"/>
  <c r="C182" i="1"/>
  <c r="B182" i="1"/>
  <c r="C181" i="1"/>
  <c r="B181" i="1"/>
  <c r="C180" i="1"/>
  <c r="B180" i="1"/>
  <c r="C179" i="1"/>
  <c r="B179" i="1"/>
  <c r="C178" i="1"/>
  <c r="B178" i="1"/>
  <c r="C177" i="1"/>
  <c r="B177" i="1"/>
  <c r="C176" i="1"/>
  <c r="B176" i="1"/>
  <c r="C175" i="1"/>
  <c r="B175" i="1"/>
  <c r="C174" i="1"/>
  <c r="B174" i="1"/>
  <c r="C173" i="1"/>
  <c r="B173" i="1"/>
  <c r="C172" i="1"/>
  <c r="B172" i="1"/>
  <c r="C171" i="1"/>
  <c r="B171" i="1"/>
  <c r="C170" i="1"/>
  <c r="B170" i="1"/>
  <c r="C169"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42" i="1"/>
  <c r="B142" i="1"/>
  <c r="C141" i="1"/>
  <c r="B141"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B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M10" i="1"/>
  <c r="M9" i="1"/>
  <c r="M8" i="1"/>
  <c r="M7" i="1"/>
  <c r="G10" i="1"/>
  <c r="E10" i="1"/>
  <c r="E8" i="1"/>
  <c r="E7" i="1"/>
  <c r="I24" i="1" l="1"/>
  <c r="Q23" i="1"/>
  <c r="A14" i="10"/>
  <c r="A1013" i="9" l="1"/>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O1027" i="1"/>
  <c r="R1027" i="1" s="1"/>
  <c r="O1026" i="1"/>
  <c r="Q1026" i="1" s="1"/>
  <c r="O1025" i="1"/>
  <c r="R1025" i="1" s="1"/>
  <c r="O1024" i="1"/>
  <c r="Q1024" i="1" s="1"/>
  <c r="O1023" i="1"/>
  <c r="Q1023" i="1" s="1"/>
  <c r="O1022" i="1"/>
  <c r="R1022" i="1" s="1"/>
  <c r="O1021" i="1"/>
  <c r="R1021" i="1" s="1"/>
  <c r="O1020" i="1"/>
  <c r="R1020" i="1" s="1"/>
  <c r="O1019" i="1"/>
  <c r="R1019" i="1" s="1"/>
  <c r="O1018" i="1"/>
  <c r="Q1018" i="1" s="1"/>
  <c r="O1017" i="1"/>
  <c r="R1017" i="1" s="1"/>
  <c r="O1016" i="1"/>
  <c r="Q1016" i="1" s="1"/>
  <c r="O1015" i="1"/>
  <c r="Q1015" i="1" s="1"/>
  <c r="O1014" i="1"/>
  <c r="R1014" i="1" s="1"/>
  <c r="O1013" i="1"/>
  <c r="R1013" i="1" s="1"/>
  <c r="O1012" i="1"/>
  <c r="Q1012" i="1" s="1"/>
  <c r="O1011" i="1"/>
  <c r="R1011" i="1" s="1"/>
  <c r="O1010" i="1"/>
  <c r="R1010" i="1" s="1"/>
  <c r="O1009" i="1"/>
  <c r="R1009" i="1" s="1"/>
  <c r="O1008" i="1"/>
  <c r="R1008" i="1" s="1"/>
  <c r="O1007" i="1"/>
  <c r="Q1007" i="1" s="1"/>
  <c r="O1006" i="1"/>
  <c r="R1006" i="1" s="1"/>
  <c r="O1005" i="1"/>
  <c r="R1005" i="1" s="1"/>
  <c r="O1004" i="1"/>
  <c r="R1004" i="1" s="1"/>
  <c r="O1003" i="1"/>
  <c r="Q1003" i="1" s="1"/>
  <c r="O1002" i="1"/>
  <c r="R1002" i="1" s="1"/>
  <c r="O1001" i="1"/>
  <c r="R1001" i="1" s="1"/>
  <c r="O1000" i="1"/>
  <c r="Q1000" i="1" s="1"/>
  <c r="O999" i="1"/>
  <c r="R999" i="1" s="1"/>
  <c r="O998" i="1"/>
  <c r="R998" i="1" s="1"/>
  <c r="O997" i="1"/>
  <c r="R997" i="1" s="1"/>
  <c r="O996" i="1"/>
  <c r="R996" i="1" s="1"/>
  <c r="O995" i="1"/>
  <c r="R995" i="1" s="1"/>
  <c r="O994" i="1"/>
  <c r="R994" i="1" s="1"/>
  <c r="O993" i="1"/>
  <c r="R993" i="1" s="1"/>
  <c r="O992" i="1"/>
  <c r="Q992" i="1" s="1"/>
  <c r="Q991" i="1"/>
  <c r="O991" i="1"/>
  <c r="R991" i="1" s="1"/>
  <c r="O990" i="1"/>
  <c r="R990" i="1" s="1"/>
  <c r="O989" i="1"/>
  <c r="R989" i="1" s="1"/>
  <c r="O988" i="1"/>
  <c r="R988" i="1" s="1"/>
  <c r="O987" i="1"/>
  <c r="Q987" i="1" s="1"/>
  <c r="O986" i="1"/>
  <c r="R986" i="1" s="1"/>
  <c r="O985" i="1"/>
  <c r="R985" i="1" s="1"/>
  <c r="O984" i="1"/>
  <c r="R984" i="1" s="1"/>
  <c r="O983" i="1"/>
  <c r="Q983" i="1" s="1"/>
  <c r="O982" i="1"/>
  <c r="R982" i="1" s="1"/>
  <c r="O981" i="1"/>
  <c r="R981" i="1" s="1"/>
  <c r="O980" i="1"/>
  <c r="R980" i="1" s="1"/>
  <c r="O979" i="1"/>
  <c r="Q979" i="1" s="1"/>
  <c r="O978" i="1"/>
  <c r="R978" i="1" s="1"/>
  <c r="O977" i="1"/>
  <c r="R977" i="1" s="1"/>
  <c r="O976" i="1"/>
  <c r="Q976" i="1" s="1"/>
  <c r="O975" i="1"/>
  <c r="Q975" i="1" s="1"/>
  <c r="O974" i="1"/>
  <c r="R974" i="1" s="1"/>
  <c r="O973" i="1"/>
  <c r="R973" i="1" s="1"/>
  <c r="O972" i="1"/>
  <c r="R972" i="1" s="1"/>
  <c r="O971" i="1"/>
  <c r="Q971" i="1" s="1"/>
  <c r="O970" i="1"/>
  <c r="R970" i="1" s="1"/>
  <c r="O969" i="1"/>
  <c r="R969" i="1" s="1"/>
  <c r="O968" i="1"/>
  <c r="Q968" i="1" s="1"/>
  <c r="Q967" i="1"/>
  <c r="O967" i="1"/>
  <c r="R967" i="1" s="1"/>
  <c r="O966" i="1"/>
  <c r="R966" i="1" s="1"/>
  <c r="O965" i="1"/>
  <c r="R965" i="1" s="1"/>
  <c r="O964" i="1"/>
  <c r="R964" i="1" s="1"/>
  <c r="O963" i="1"/>
  <c r="R963" i="1" s="1"/>
  <c r="O962" i="1"/>
  <c r="R962" i="1" s="1"/>
  <c r="O961" i="1"/>
  <c r="R961" i="1" s="1"/>
  <c r="O960" i="1"/>
  <c r="Q960" i="1" s="1"/>
  <c r="O959" i="1"/>
  <c r="R959" i="1" s="1"/>
  <c r="Q958" i="1"/>
  <c r="O958" i="1"/>
  <c r="R958" i="1" s="1"/>
  <c r="O957" i="1"/>
  <c r="R957" i="1" s="1"/>
  <c r="O956" i="1"/>
  <c r="R956" i="1" s="1"/>
  <c r="O955" i="1"/>
  <c r="Q955" i="1" s="1"/>
  <c r="O954" i="1"/>
  <c r="R954" i="1" s="1"/>
  <c r="O953" i="1"/>
  <c r="R953" i="1" s="1"/>
  <c r="O952" i="1"/>
  <c r="R952" i="1" s="1"/>
  <c r="O951" i="1"/>
  <c r="Q951" i="1" s="1"/>
  <c r="O950" i="1"/>
  <c r="R950" i="1" s="1"/>
  <c r="O949" i="1"/>
  <c r="R949" i="1" s="1"/>
  <c r="O948" i="1"/>
  <c r="R948" i="1" s="1"/>
  <c r="O947" i="1"/>
  <c r="Q947" i="1" s="1"/>
  <c r="O946" i="1"/>
  <c r="R946" i="1" s="1"/>
  <c r="O945" i="1"/>
  <c r="R945" i="1" s="1"/>
  <c r="O944" i="1"/>
  <c r="Q944" i="1" s="1"/>
  <c r="O943" i="1"/>
  <c r="R943" i="1" s="1"/>
  <c r="O942" i="1"/>
  <c r="R942" i="1" s="1"/>
  <c r="O941" i="1"/>
  <c r="R941" i="1" s="1"/>
  <c r="O940" i="1"/>
  <c r="Q940" i="1" s="1"/>
  <c r="O939" i="1"/>
  <c r="Q939" i="1" s="1"/>
  <c r="O938" i="1"/>
  <c r="R938" i="1" s="1"/>
  <c r="O937" i="1"/>
  <c r="R937" i="1" s="1"/>
  <c r="O936" i="1"/>
  <c r="Q936" i="1" s="1"/>
  <c r="O935" i="1"/>
  <c r="R935" i="1" s="1"/>
  <c r="Q934" i="1"/>
  <c r="O934" i="1"/>
  <c r="R934" i="1" s="1"/>
  <c r="O933" i="1"/>
  <c r="R933" i="1" s="1"/>
  <c r="O932" i="1"/>
  <c r="R932" i="1" s="1"/>
  <c r="O931" i="1"/>
  <c r="R931" i="1" s="1"/>
  <c r="O930" i="1"/>
  <c r="R930" i="1" s="1"/>
  <c r="O929" i="1"/>
  <c r="R929" i="1" s="1"/>
  <c r="O928" i="1"/>
  <c r="Q928" i="1" s="1"/>
  <c r="O927" i="1"/>
  <c r="Q927" i="1" s="1"/>
  <c r="O926" i="1"/>
  <c r="R926" i="1" s="1"/>
  <c r="O925" i="1"/>
  <c r="R925" i="1" s="1"/>
  <c r="O924" i="1"/>
  <c r="R924" i="1" s="1"/>
  <c r="O923" i="1"/>
  <c r="Q923" i="1" s="1"/>
  <c r="O922" i="1"/>
  <c r="R922" i="1" s="1"/>
  <c r="O921" i="1"/>
  <c r="R921" i="1" s="1"/>
  <c r="O920" i="1"/>
  <c r="R920" i="1" s="1"/>
  <c r="O919" i="1"/>
  <c r="R919" i="1" s="1"/>
  <c r="O918" i="1"/>
  <c r="Q918" i="1" s="1"/>
  <c r="R917" i="1"/>
  <c r="O917" i="1"/>
  <c r="Q917" i="1" s="1"/>
  <c r="O916" i="1"/>
  <c r="R916" i="1" s="1"/>
  <c r="O915" i="1"/>
  <c r="Q915" i="1" s="1"/>
  <c r="O914" i="1"/>
  <c r="R914" i="1" s="1"/>
  <c r="O913" i="1"/>
  <c r="R913" i="1" s="1"/>
  <c r="O912" i="1"/>
  <c r="R912" i="1" s="1"/>
  <c r="O911" i="1"/>
  <c r="Q911" i="1" s="1"/>
  <c r="O910" i="1"/>
  <c r="R910" i="1" s="1"/>
  <c r="O909" i="1"/>
  <c r="R909" i="1" s="1"/>
  <c r="O908" i="1"/>
  <c r="R908" i="1" s="1"/>
  <c r="O907" i="1"/>
  <c r="Q907" i="1" s="1"/>
  <c r="O906" i="1"/>
  <c r="R906" i="1" s="1"/>
  <c r="O905" i="1"/>
  <c r="R905" i="1" s="1"/>
  <c r="O904" i="1"/>
  <c r="R904" i="1" s="1"/>
  <c r="O903" i="1"/>
  <c r="R903" i="1" s="1"/>
  <c r="O902" i="1"/>
  <c r="R902" i="1" s="1"/>
  <c r="O901" i="1"/>
  <c r="Q901" i="1" s="1"/>
  <c r="O900" i="1"/>
  <c r="R900" i="1" s="1"/>
  <c r="O899" i="1"/>
  <c r="Q899" i="1" s="1"/>
  <c r="O898" i="1"/>
  <c r="Q898" i="1" s="1"/>
  <c r="O897" i="1"/>
  <c r="R897" i="1" s="1"/>
  <c r="O896" i="1"/>
  <c r="R896" i="1" s="1"/>
  <c r="O895" i="1"/>
  <c r="Q895" i="1" s="1"/>
  <c r="O894" i="1"/>
  <c r="Q894" i="1" s="1"/>
  <c r="O893" i="1"/>
  <c r="R893" i="1" s="1"/>
  <c r="O892" i="1"/>
  <c r="R892" i="1" s="1"/>
  <c r="O891" i="1"/>
  <c r="Q891" i="1" s="1"/>
  <c r="O890" i="1"/>
  <c r="R890" i="1" s="1"/>
  <c r="O889" i="1"/>
  <c r="R889" i="1" s="1"/>
  <c r="O888" i="1"/>
  <c r="R888" i="1" s="1"/>
  <c r="O887" i="1"/>
  <c r="Q887" i="1" s="1"/>
  <c r="O886" i="1"/>
  <c r="R886" i="1" s="1"/>
  <c r="O885" i="1"/>
  <c r="Q885" i="1" s="1"/>
  <c r="O884" i="1"/>
  <c r="Q884" i="1" s="1"/>
  <c r="O883" i="1"/>
  <c r="Q883" i="1" s="1"/>
  <c r="O882" i="1"/>
  <c r="R882" i="1" s="1"/>
  <c r="O881" i="1"/>
  <c r="R881" i="1" s="1"/>
  <c r="O880" i="1"/>
  <c r="Q880" i="1" s="1"/>
  <c r="O879" i="1"/>
  <c r="R879" i="1" s="1"/>
  <c r="O878" i="1"/>
  <c r="R878" i="1" s="1"/>
  <c r="O877" i="1"/>
  <c r="Q877" i="1" s="1"/>
  <c r="R876" i="1"/>
  <c r="O876" i="1"/>
  <c r="Q876" i="1" s="1"/>
  <c r="O875" i="1"/>
  <c r="Q875" i="1" s="1"/>
  <c r="O874" i="1"/>
  <c r="R874" i="1" s="1"/>
  <c r="O873" i="1"/>
  <c r="R873" i="1" s="1"/>
  <c r="O872" i="1"/>
  <c r="Q872" i="1" s="1"/>
  <c r="O871" i="1"/>
  <c r="R871" i="1" s="1"/>
  <c r="O870" i="1"/>
  <c r="R870" i="1" s="1"/>
  <c r="O869" i="1"/>
  <c r="Q869" i="1" s="1"/>
  <c r="O868" i="1"/>
  <c r="Q868" i="1" s="1"/>
  <c r="O867" i="1"/>
  <c r="Q867" i="1" s="1"/>
  <c r="O866" i="1"/>
  <c r="R866" i="1" s="1"/>
  <c r="O865" i="1"/>
  <c r="R865" i="1" s="1"/>
  <c r="O864" i="1"/>
  <c r="R864" i="1" s="1"/>
  <c r="O863" i="1"/>
  <c r="R863" i="1" s="1"/>
  <c r="O862" i="1"/>
  <c r="R862" i="1" s="1"/>
  <c r="O861" i="1"/>
  <c r="Q861" i="1" s="1"/>
  <c r="O860" i="1"/>
  <c r="R860" i="1" s="1"/>
  <c r="R859" i="1"/>
  <c r="O859" i="1"/>
  <c r="Q859" i="1" s="1"/>
  <c r="O858" i="1"/>
  <c r="Q858" i="1" s="1"/>
  <c r="O857" i="1"/>
  <c r="R857" i="1" s="1"/>
  <c r="O856" i="1"/>
  <c r="Q856" i="1" s="1"/>
  <c r="O855" i="1"/>
  <c r="R855" i="1" s="1"/>
  <c r="O854" i="1"/>
  <c r="Q854" i="1" s="1"/>
  <c r="O853" i="1"/>
  <c r="Q853" i="1" s="1"/>
  <c r="O852" i="1"/>
  <c r="R852" i="1" s="1"/>
  <c r="O851" i="1"/>
  <c r="Q851" i="1" s="1"/>
  <c r="O850" i="1"/>
  <c r="R850" i="1" s="1"/>
  <c r="O849" i="1"/>
  <c r="R849" i="1" s="1"/>
  <c r="O848" i="1"/>
  <c r="R848" i="1" s="1"/>
  <c r="O847" i="1"/>
  <c r="R847" i="1" s="1"/>
  <c r="O846" i="1"/>
  <c r="R846" i="1" s="1"/>
  <c r="O845" i="1"/>
  <c r="Q845" i="1" s="1"/>
  <c r="O844" i="1"/>
  <c r="R844" i="1" s="1"/>
  <c r="O843" i="1"/>
  <c r="Q843" i="1" s="1"/>
  <c r="O842" i="1"/>
  <c r="R842" i="1" s="1"/>
  <c r="O841" i="1"/>
  <c r="R841" i="1" s="1"/>
  <c r="O840" i="1"/>
  <c r="R840" i="1" s="1"/>
  <c r="O839" i="1"/>
  <c r="R839" i="1" s="1"/>
  <c r="O838" i="1"/>
  <c r="R838" i="1" s="1"/>
  <c r="O837" i="1"/>
  <c r="Q837" i="1" s="1"/>
  <c r="O836" i="1"/>
  <c r="R836" i="1" s="1"/>
  <c r="R835" i="1"/>
  <c r="O835" i="1"/>
  <c r="Q835" i="1" s="1"/>
  <c r="O834" i="1"/>
  <c r="R834" i="1" s="1"/>
  <c r="O833" i="1"/>
  <c r="R833" i="1" s="1"/>
  <c r="O832" i="1"/>
  <c r="R832" i="1" s="1"/>
  <c r="O831" i="1"/>
  <c r="R831" i="1" s="1"/>
  <c r="O830" i="1"/>
  <c r="R830" i="1" s="1"/>
  <c r="O829" i="1"/>
  <c r="Q829" i="1" s="1"/>
  <c r="O828" i="1"/>
  <c r="Q828" i="1" s="1"/>
  <c r="O827" i="1"/>
  <c r="R827" i="1" s="1"/>
  <c r="Q826" i="1"/>
  <c r="O826" i="1"/>
  <c r="R826" i="1" s="1"/>
  <c r="O825" i="1"/>
  <c r="R825" i="1" s="1"/>
  <c r="O824" i="1"/>
  <c r="R824" i="1" s="1"/>
  <c r="O823" i="1"/>
  <c r="R823" i="1" s="1"/>
  <c r="O822" i="1"/>
  <c r="Q822" i="1" s="1"/>
  <c r="O821" i="1"/>
  <c r="R821" i="1" s="1"/>
  <c r="Q820" i="1"/>
  <c r="O820" i="1"/>
  <c r="R820" i="1" s="1"/>
  <c r="O819" i="1"/>
  <c r="R819" i="1" s="1"/>
  <c r="O818" i="1"/>
  <c r="R818" i="1" s="1"/>
  <c r="O817" i="1"/>
  <c r="R817" i="1" s="1"/>
  <c r="O816" i="1"/>
  <c r="Q816" i="1" s="1"/>
  <c r="O815" i="1"/>
  <c r="Q815" i="1" s="1"/>
  <c r="O814" i="1"/>
  <c r="R814" i="1" s="1"/>
  <c r="O813" i="1"/>
  <c r="R813" i="1" s="1"/>
  <c r="O812" i="1"/>
  <c r="R812" i="1" s="1"/>
  <c r="O811" i="1"/>
  <c r="R811" i="1" s="1"/>
  <c r="O810" i="1"/>
  <c r="R810" i="1" s="1"/>
  <c r="O809" i="1"/>
  <c r="R809" i="1" s="1"/>
  <c r="O808" i="1"/>
  <c r="Q808" i="1" s="1"/>
  <c r="O807" i="1"/>
  <c r="R807" i="1" s="1"/>
  <c r="O806" i="1"/>
  <c r="R806" i="1" s="1"/>
  <c r="O805" i="1"/>
  <c r="R805" i="1" s="1"/>
  <c r="O804" i="1"/>
  <c r="R804" i="1" s="1"/>
  <c r="Q803" i="1"/>
  <c r="O803" i="1"/>
  <c r="R803" i="1" s="1"/>
  <c r="O802" i="1"/>
  <c r="R802" i="1" s="1"/>
  <c r="O801" i="1"/>
  <c r="R801" i="1" s="1"/>
  <c r="O800" i="1"/>
  <c r="R800" i="1" s="1"/>
  <c r="O799" i="1"/>
  <c r="Q799" i="1" s="1"/>
  <c r="O798" i="1"/>
  <c r="R798" i="1" s="1"/>
  <c r="O797" i="1"/>
  <c r="R797" i="1" s="1"/>
  <c r="O796" i="1"/>
  <c r="R796" i="1" s="1"/>
  <c r="O795" i="1"/>
  <c r="R795" i="1" s="1"/>
  <c r="O794" i="1"/>
  <c r="R794" i="1" s="1"/>
  <c r="O793" i="1"/>
  <c r="R793" i="1" s="1"/>
  <c r="O792" i="1"/>
  <c r="Q792" i="1" s="1"/>
  <c r="O791" i="1"/>
  <c r="Q791" i="1" s="1"/>
  <c r="O790" i="1"/>
  <c r="R790" i="1" s="1"/>
  <c r="O789" i="1"/>
  <c r="R789" i="1" s="1"/>
  <c r="O788" i="1"/>
  <c r="R788" i="1" s="1"/>
  <c r="O787" i="1"/>
  <c r="R787" i="1" s="1"/>
  <c r="Q786" i="1"/>
  <c r="O786" i="1"/>
  <c r="R786" i="1" s="1"/>
  <c r="O785" i="1"/>
  <c r="R785" i="1" s="1"/>
  <c r="Q784" i="1"/>
  <c r="O784" i="1"/>
  <c r="R784" i="1" s="1"/>
  <c r="O783" i="1"/>
  <c r="Q783" i="1" s="1"/>
  <c r="O782" i="1"/>
  <c r="R782" i="1" s="1"/>
  <c r="O781" i="1"/>
  <c r="R781" i="1" s="1"/>
  <c r="O780" i="1"/>
  <c r="R780" i="1" s="1"/>
  <c r="O779" i="1"/>
  <c r="R779" i="1" s="1"/>
  <c r="O778" i="1"/>
  <c r="Q778" i="1" s="1"/>
  <c r="O777" i="1"/>
  <c r="R777" i="1" s="1"/>
  <c r="O776" i="1"/>
  <c r="R776" i="1" s="1"/>
  <c r="O775" i="1"/>
  <c r="R775" i="1" s="1"/>
  <c r="O774" i="1"/>
  <c r="R774" i="1" s="1"/>
  <c r="O773" i="1"/>
  <c r="R773" i="1" s="1"/>
  <c r="O772" i="1"/>
  <c r="R772" i="1" s="1"/>
  <c r="O771" i="1"/>
  <c r="R771" i="1" s="1"/>
  <c r="O770" i="1"/>
  <c r="R770" i="1" s="1"/>
  <c r="O769" i="1"/>
  <c r="R769" i="1" s="1"/>
  <c r="O768" i="1"/>
  <c r="R768" i="1" s="1"/>
  <c r="O767" i="1"/>
  <c r="Q767" i="1" s="1"/>
  <c r="O766" i="1"/>
  <c r="R766" i="1" s="1"/>
  <c r="O765" i="1"/>
  <c r="R765" i="1" s="1"/>
  <c r="O764" i="1"/>
  <c r="R764" i="1" s="1"/>
  <c r="Q763" i="1"/>
  <c r="O763" i="1"/>
  <c r="R763" i="1" s="1"/>
  <c r="O762" i="1"/>
  <c r="Q762" i="1" s="1"/>
  <c r="O761" i="1"/>
  <c r="R761" i="1" s="1"/>
  <c r="O760" i="1"/>
  <c r="R760" i="1" s="1"/>
  <c r="O759" i="1"/>
  <c r="Q759" i="1" s="1"/>
  <c r="O758" i="1"/>
  <c r="R758" i="1" s="1"/>
  <c r="O757" i="1"/>
  <c r="R757" i="1" s="1"/>
  <c r="O756" i="1"/>
  <c r="R756" i="1" s="1"/>
  <c r="O755" i="1"/>
  <c r="R755" i="1" s="1"/>
  <c r="O754" i="1"/>
  <c r="R754" i="1" s="1"/>
  <c r="O753" i="1"/>
  <c r="Q753" i="1" s="1"/>
  <c r="O752" i="1"/>
  <c r="R752" i="1" s="1"/>
  <c r="O751" i="1"/>
  <c r="R751" i="1" s="1"/>
  <c r="O750" i="1"/>
  <c r="R750" i="1" s="1"/>
  <c r="O749" i="1"/>
  <c r="R749" i="1" s="1"/>
  <c r="O748" i="1"/>
  <c r="R748" i="1" s="1"/>
  <c r="O747" i="1"/>
  <c r="Q747" i="1" s="1"/>
  <c r="O746" i="1"/>
  <c r="R746" i="1" s="1"/>
  <c r="O745" i="1"/>
  <c r="R745" i="1" s="1"/>
  <c r="O744" i="1"/>
  <c r="Q744" i="1" s="1"/>
  <c r="O743" i="1"/>
  <c r="R743" i="1" s="1"/>
  <c r="O742" i="1"/>
  <c r="R742" i="1" s="1"/>
  <c r="O741" i="1"/>
  <c r="R741" i="1" s="1"/>
  <c r="O740" i="1"/>
  <c r="R740" i="1" s="1"/>
  <c r="O739" i="1"/>
  <c r="Q739" i="1" s="1"/>
  <c r="O738" i="1"/>
  <c r="R738" i="1" s="1"/>
  <c r="O737" i="1"/>
  <c r="R737" i="1" s="1"/>
  <c r="O736" i="1"/>
  <c r="Q736" i="1" s="1"/>
  <c r="O735" i="1"/>
  <c r="R735" i="1" s="1"/>
  <c r="O734" i="1"/>
  <c r="R734" i="1" s="1"/>
  <c r="O733" i="1"/>
  <c r="R733" i="1" s="1"/>
  <c r="O732" i="1"/>
  <c r="R732" i="1" s="1"/>
  <c r="O731" i="1"/>
  <c r="R731" i="1" s="1"/>
  <c r="O730" i="1"/>
  <c r="R730" i="1" s="1"/>
  <c r="O729" i="1"/>
  <c r="R729" i="1" s="1"/>
  <c r="Q728" i="1"/>
  <c r="O728" i="1"/>
  <c r="R728" i="1" s="1"/>
  <c r="O727" i="1"/>
  <c r="Q727" i="1" s="1"/>
  <c r="O726" i="1"/>
  <c r="Q726" i="1" s="1"/>
  <c r="O725" i="1"/>
  <c r="R725" i="1" s="1"/>
  <c r="O724" i="1"/>
  <c r="Q724" i="1" s="1"/>
  <c r="O723" i="1"/>
  <c r="Q723" i="1" s="1"/>
  <c r="O722" i="1"/>
  <c r="R722" i="1" s="1"/>
  <c r="O721" i="1"/>
  <c r="R721" i="1" s="1"/>
  <c r="O720" i="1"/>
  <c r="R720" i="1" s="1"/>
  <c r="O719" i="1"/>
  <c r="R719" i="1" s="1"/>
  <c r="O718" i="1"/>
  <c r="R718" i="1" s="1"/>
  <c r="O717" i="1"/>
  <c r="R717" i="1" s="1"/>
  <c r="O716" i="1"/>
  <c r="Q716" i="1" s="1"/>
  <c r="O715" i="1"/>
  <c r="R715" i="1" s="1"/>
  <c r="O714" i="1"/>
  <c r="R714" i="1" s="1"/>
  <c r="O713" i="1"/>
  <c r="R713" i="1" s="1"/>
  <c r="O712" i="1"/>
  <c r="R712" i="1" s="1"/>
  <c r="O711" i="1"/>
  <c r="Q711" i="1" s="1"/>
  <c r="O710" i="1"/>
  <c r="R710" i="1" s="1"/>
  <c r="O709" i="1"/>
  <c r="R709" i="1" s="1"/>
  <c r="O708" i="1"/>
  <c r="Q708" i="1" s="1"/>
  <c r="O707" i="1"/>
  <c r="R707" i="1" s="1"/>
  <c r="O706" i="1"/>
  <c r="R706" i="1" s="1"/>
  <c r="O705" i="1"/>
  <c r="R705" i="1" s="1"/>
  <c r="O704" i="1"/>
  <c r="R704" i="1" s="1"/>
  <c r="O703" i="1"/>
  <c r="Q703" i="1" s="1"/>
  <c r="O702" i="1"/>
  <c r="R702" i="1" s="1"/>
  <c r="O701" i="1"/>
  <c r="Q701" i="1" s="1"/>
  <c r="R700" i="1"/>
  <c r="O700" i="1"/>
  <c r="Q700" i="1" s="1"/>
  <c r="O699" i="1"/>
  <c r="Q699" i="1" s="1"/>
  <c r="O698" i="1"/>
  <c r="R698" i="1" s="1"/>
  <c r="O697" i="1"/>
  <c r="R697" i="1" s="1"/>
  <c r="O696" i="1"/>
  <c r="Q696" i="1" s="1"/>
  <c r="O695" i="1"/>
  <c r="R695" i="1" s="1"/>
  <c r="O694" i="1"/>
  <c r="R694" i="1" s="1"/>
  <c r="O693" i="1"/>
  <c r="Q693" i="1" s="1"/>
  <c r="O692" i="1"/>
  <c r="Q692" i="1" s="1"/>
  <c r="O691" i="1"/>
  <c r="Q691" i="1" s="1"/>
  <c r="O690" i="1"/>
  <c r="R690" i="1" s="1"/>
  <c r="O689" i="1"/>
  <c r="R689" i="1" s="1"/>
  <c r="O688" i="1"/>
  <c r="R688" i="1" s="1"/>
  <c r="O687" i="1"/>
  <c r="R687" i="1" s="1"/>
  <c r="O686" i="1"/>
  <c r="R686" i="1" s="1"/>
  <c r="O685" i="1"/>
  <c r="Q685" i="1" s="1"/>
  <c r="O684" i="1"/>
  <c r="R684" i="1" s="1"/>
  <c r="O683" i="1"/>
  <c r="Q683" i="1" s="1"/>
  <c r="O682" i="1"/>
  <c r="R682" i="1" s="1"/>
  <c r="O681" i="1"/>
  <c r="R681" i="1" s="1"/>
  <c r="O680" i="1"/>
  <c r="R680" i="1" s="1"/>
  <c r="O679" i="1"/>
  <c r="R679" i="1" s="1"/>
  <c r="O678" i="1"/>
  <c r="R678" i="1" s="1"/>
  <c r="O677" i="1"/>
  <c r="Q677" i="1" s="1"/>
  <c r="O676" i="1"/>
  <c r="Q676" i="1" s="1"/>
  <c r="O675" i="1"/>
  <c r="Q675" i="1" s="1"/>
  <c r="O674" i="1"/>
  <c r="R674" i="1" s="1"/>
  <c r="O673" i="1"/>
  <c r="R673" i="1" s="1"/>
  <c r="R672" i="1"/>
  <c r="O672" i="1"/>
  <c r="Q672" i="1" s="1"/>
  <c r="O671" i="1"/>
  <c r="R671" i="1" s="1"/>
  <c r="O670" i="1"/>
  <c r="R670" i="1" s="1"/>
  <c r="O669" i="1"/>
  <c r="Q669" i="1" s="1"/>
  <c r="O668" i="1"/>
  <c r="R668" i="1" s="1"/>
  <c r="O667" i="1"/>
  <c r="Q667" i="1" s="1"/>
  <c r="O666" i="1"/>
  <c r="R666" i="1" s="1"/>
  <c r="O665" i="1"/>
  <c r="R665" i="1" s="1"/>
  <c r="O664" i="1"/>
  <c r="R664" i="1" s="1"/>
  <c r="O663" i="1"/>
  <c r="R663" i="1" s="1"/>
  <c r="O662" i="1"/>
  <c r="R662" i="1" s="1"/>
  <c r="O661" i="1"/>
  <c r="Q661" i="1" s="1"/>
  <c r="O660" i="1"/>
  <c r="R660" i="1" s="1"/>
  <c r="O659" i="1"/>
  <c r="Q659" i="1" s="1"/>
  <c r="O658" i="1"/>
  <c r="R658" i="1" s="1"/>
  <c r="O657" i="1"/>
  <c r="R657" i="1" s="1"/>
  <c r="O656" i="1"/>
  <c r="R656" i="1" s="1"/>
  <c r="O655" i="1"/>
  <c r="Q655" i="1" s="1"/>
  <c r="O654" i="1"/>
  <c r="R654" i="1" s="1"/>
  <c r="O653" i="1"/>
  <c r="Q653" i="1" s="1"/>
  <c r="O652" i="1"/>
  <c r="R652" i="1" s="1"/>
  <c r="O651" i="1"/>
  <c r="Q651" i="1" s="1"/>
  <c r="O650" i="1"/>
  <c r="R650" i="1" s="1"/>
  <c r="O649" i="1"/>
  <c r="R649" i="1" s="1"/>
  <c r="O648" i="1"/>
  <c r="R648" i="1" s="1"/>
  <c r="O647" i="1"/>
  <c r="R647" i="1" s="1"/>
  <c r="O646" i="1"/>
  <c r="R646" i="1" s="1"/>
  <c r="O645" i="1"/>
  <c r="Q645" i="1" s="1"/>
  <c r="O644" i="1"/>
  <c r="Q644" i="1" s="1"/>
  <c r="O643" i="1"/>
  <c r="Q643" i="1" s="1"/>
  <c r="O642" i="1"/>
  <c r="R642" i="1" s="1"/>
  <c r="O641" i="1"/>
  <c r="R641" i="1" s="1"/>
  <c r="O640" i="1"/>
  <c r="R640" i="1" s="1"/>
  <c r="O639" i="1"/>
  <c r="R639" i="1" s="1"/>
  <c r="O638" i="1"/>
  <c r="R638" i="1" s="1"/>
  <c r="O637" i="1"/>
  <c r="Q637" i="1" s="1"/>
  <c r="O636" i="1"/>
  <c r="Q636" i="1" s="1"/>
  <c r="O635" i="1"/>
  <c r="Q635" i="1" s="1"/>
  <c r="O634" i="1"/>
  <c r="R634" i="1" s="1"/>
  <c r="O633" i="1"/>
  <c r="R633" i="1" s="1"/>
  <c r="O632" i="1"/>
  <c r="R632" i="1" s="1"/>
  <c r="O631" i="1"/>
  <c r="R631" i="1" s="1"/>
  <c r="O630" i="1"/>
  <c r="R630" i="1" s="1"/>
  <c r="O629" i="1"/>
  <c r="Q629" i="1" s="1"/>
  <c r="O628" i="1"/>
  <c r="Q628" i="1" s="1"/>
  <c r="O627" i="1"/>
  <c r="R627" i="1" s="1"/>
  <c r="O626" i="1"/>
  <c r="Q626" i="1" s="1"/>
  <c r="O625" i="1"/>
  <c r="R625" i="1" s="1"/>
  <c r="O624" i="1"/>
  <c r="R624" i="1" s="1"/>
  <c r="O623" i="1"/>
  <c r="R623" i="1" s="1"/>
  <c r="O622" i="1"/>
  <c r="Q622" i="1" s="1"/>
  <c r="O621" i="1"/>
  <c r="R621" i="1" s="1"/>
  <c r="O620" i="1"/>
  <c r="R620" i="1" s="1"/>
  <c r="O619" i="1"/>
  <c r="R619" i="1" s="1"/>
  <c r="O618" i="1"/>
  <c r="Q618" i="1" s="1"/>
  <c r="O617" i="1"/>
  <c r="Q617" i="1" s="1"/>
  <c r="O616" i="1"/>
  <c r="R616" i="1" s="1"/>
  <c r="O615" i="1"/>
  <c r="Q615" i="1" s="1"/>
  <c r="O614" i="1"/>
  <c r="Q614" i="1" s="1"/>
  <c r="O613" i="1"/>
  <c r="R613" i="1" s="1"/>
  <c r="O612" i="1"/>
  <c r="R612" i="1" s="1"/>
  <c r="O611" i="1"/>
  <c r="R611" i="1" s="1"/>
  <c r="O610" i="1"/>
  <c r="R610" i="1" s="1"/>
  <c r="O609" i="1"/>
  <c r="R609" i="1" s="1"/>
  <c r="O608" i="1"/>
  <c r="R608" i="1" s="1"/>
  <c r="O607" i="1"/>
  <c r="Q607" i="1" s="1"/>
  <c r="O606" i="1"/>
  <c r="R606" i="1" s="1"/>
  <c r="O605" i="1"/>
  <c r="R605" i="1" s="1"/>
  <c r="O604" i="1"/>
  <c r="R604" i="1" s="1"/>
  <c r="O603" i="1"/>
  <c r="Q603" i="1" s="1"/>
  <c r="O602" i="1"/>
  <c r="R602" i="1" s="1"/>
  <c r="O601" i="1"/>
  <c r="R601" i="1" s="1"/>
  <c r="O600" i="1"/>
  <c r="R600" i="1" s="1"/>
  <c r="O599" i="1"/>
  <c r="Q599" i="1" s="1"/>
  <c r="O598" i="1"/>
  <c r="R598" i="1" s="1"/>
  <c r="O597" i="1"/>
  <c r="R597" i="1" s="1"/>
  <c r="O596" i="1"/>
  <c r="R596" i="1" s="1"/>
  <c r="O595" i="1"/>
  <c r="R595" i="1" s="1"/>
  <c r="Q594" i="1"/>
  <c r="O594" i="1"/>
  <c r="R594" i="1" s="1"/>
  <c r="O593" i="1"/>
  <c r="R593" i="1" s="1"/>
  <c r="O592" i="1"/>
  <c r="R592" i="1" s="1"/>
  <c r="O591" i="1"/>
  <c r="Q591" i="1" s="1"/>
  <c r="O590" i="1"/>
  <c r="R590" i="1" s="1"/>
  <c r="O589" i="1"/>
  <c r="R589" i="1" s="1"/>
  <c r="O588" i="1"/>
  <c r="R588" i="1" s="1"/>
  <c r="O587" i="1"/>
  <c r="Q587" i="1" s="1"/>
  <c r="O586" i="1"/>
  <c r="R586" i="1" s="1"/>
  <c r="O585" i="1"/>
  <c r="R585" i="1" s="1"/>
  <c r="O584" i="1"/>
  <c r="Q584" i="1" s="1"/>
  <c r="O583" i="1"/>
  <c r="Q583" i="1" s="1"/>
  <c r="O582" i="1"/>
  <c r="R582" i="1" s="1"/>
  <c r="O581" i="1"/>
  <c r="R581" i="1" s="1"/>
  <c r="O580" i="1"/>
  <c r="R580" i="1" s="1"/>
  <c r="O579" i="1"/>
  <c r="R579" i="1" s="1"/>
  <c r="O578" i="1"/>
  <c r="R578" i="1" s="1"/>
  <c r="O577" i="1"/>
  <c r="R577" i="1" s="1"/>
  <c r="O576" i="1"/>
  <c r="Q576" i="1" s="1"/>
  <c r="O575" i="1"/>
  <c r="Q575" i="1" s="1"/>
  <c r="Q574" i="1"/>
  <c r="O574" i="1"/>
  <c r="R574" i="1" s="1"/>
  <c r="O573" i="1"/>
  <c r="Q573" i="1" s="1"/>
  <c r="O572" i="1"/>
  <c r="R572" i="1" s="1"/>
  <c r="O571" i="1"/>
  <c r="R571" i="1" s="1"/>
  <c r="O570" i="1"/>
  <c r="R570" i="1" s="1"/>
  <c r="O569" i="1"/>
  <c r="R569" i="1" s="1"/>
  <c r="O568" i="1"/>
  <c r="R568" i="1" s="1"/>
  <c r="O567" i="1"/>
  <c r="Q567" i="1" s="1"/>
  <c r="O566" i="1"/>
  <c r="Q566" i="1" s="1"/>
  <c r="O565" i="1"/>
  <c r="Q565" i="1" s="1"/>
  <c r="O564" i="1"/>
  <c r="R564" i="1" s="1"/>
  <c r="O563" i="1"/>
  <c r="R563" i="1" s="1"/>
  <c r="O562" i="1"/>
  <c r="R562" i="1" s="1"/>
  <c r="O561" i="1"/>
  <c r="Q561" i="1" s="1"/>
  <c r="O560" i="1"/>
  <c r="Q560" i="1" s="1"/>
  <c r="O559" i="1"/>
  <c r="R559" i="1" s="1"/>
  <c r="O558" i="1"/>
  <c r="Q558" i="1" s="1"/>
  <c r="O557" i="1"/>
  <c r="Q557" i="1" s="1"/>
  <c r="O556" i="1"/>
  <c r="R556" i="1" s="1"/>
  <c r="O555" i="1"/>
  <c r="Q555" i="1" s="1"/>
  <c r="O554" i="1"/>
  <c r="R554" i="1" s="1"/>
  <c r="O553" i="1"/>
  <c r="R553" i="1" s="1"/>
  <c r="O552" i="1"/>
  <c r="R552" i="1" s="1"/>
  <c r="O551" i="1"/>
  <c r="R551" i="1" s="1"/>
  <c r="O550" i="1"/>
  <c r="R550" i="1" s="1"/>
  <c r="O549" i="1"/>
  <c r="Q549" i="1" s="1"/>
  <c r="O548" i="1"/>
  <c r="R548" i="1" s="1"/>
  <c r="O547" i="1"/>
  <c r="Q547" i="1" s="1"/>
  <c r="O546" i="1"/>
  <c r="R546" i="1" s="1"/>
  <c r="O545" i="1"/>
  <c r="R545" i="1" s="1"/>
  <c r="O544" i="1"/>
  <c r="Q544" i="1" s="1"/>
  <c r="O543" i="1"/>
  <c r="R543" i="1" s="1"/>
  <c r="Q542" i="1"/>
  <c r="O542" i="1"/>
  <c r="R542" i="1" s="1"/>
  <c r="O541" i="1"/>
  <c r="Q541" i="1" s="1"/>
  <c r="O540" i="1"/>
  <c r="R540" i="1" s="1"/>
  <c r="Q539" i="1"/>
  <c r="O539" i="1"/>
  <c r="R539" i="1" s="1"/>
  <c r="O538" i="1"/>
  <c r="R538" i="1" s="1"/>
  <c r="O537" i="1"/>
  <c r="R537" i="1" s="1"/>
  <c r="O536" i="1"/>
  <c r="Q536" i="1" s="1"/>
  <c r="O535" i="1"/>
  <c r="R535" i="1" s="1"/>
  <c r="O534" i="1"/>
  <c r="R534" i="1" s="1"/>
  <c r="O533" i="1"/>
  <c r="R533" i="1" s="1"/>
  <c r="O532" i="1"/>
  <c r="R532" i="1" s="1"/>
  <c r="O531" i="1"/>
  <c r="R531" i="1" s="1"/>
  <c r="O530" i="1"/>
  <c r="Q530" i="1" s="1"/>
  <c r="O529" i="1"/>
  <c r="R529" i="1" s="1"/>
  <c r="O528" i="1"/>
  <c r="Q528" i="1" s="1"/>
  <c r="O527" i="1"/>
  <c r="R527" i="1" s="1"/>
  <c r="O526" i="1"/>
  <c r="R526" i="1" s="1"/>
  <c r="O525" i="1"/>
  <c r="R525" i="1" s="1"/>
  <c r="O524" i="1"/>
  <c r="R524" i="1" s="1"/>
  <c r="O523" i="1"/>
  <c r="Q523" i="1" s="1"/>
  <c r="O522" i="1"/>
  <c r="R522" i="1" s="1"/>
  <c r="O521" i="1"/>
  <c r="R521" i="1" s="1"/>
  <c r="O520" i="1"/>
  <c r="R520" i="1" s="1"/>
  <c r="O519" i="1"/>
  <c r="Q519" i="1" s="1"/>
  <c r="O518" i="1"/>
  <c r="Q518" i="1" s="1"/>
  <c r="O517" i="1"/>
  <c r="Q517" i="1" s="1"/>
  <c r="O516" i="1"/>
  <c r="R516" i="1" s="1"/>
  <c r="O515" i="1"/>
  <c r="Q515" i="1" s="1"/>
  <c r="O514" i="1"/>
  <c r="R514" i="1" s="1"/>
  <c r="O513" i="1"/>
  <c r="R513" i="1" s="1"/>
  <c r="O512" i="1"/>
  <c r="R512" i="1" s="1"/>
  <c r="O511" i="1"/>
  <c r="Q511" i="1" s="1"/>
  <c r="O510" i="1"/>
  <c r="Q510" i="1" s="1"/>
  <c r="O509" i="1"/>
  <c r="Q509" i="1" s="1"/>
  <c r="O508" i="1"/>
  <c r="R508" i="1" s="1"/>
  <c r="O507" i="1"/>
  <c r="Q507" i="1" s="1"/>
  <c r="O506" i="1"/>
  <c r="R506" i="1" s="1"/>
  <c r="O505" i="1"/>
  <c r="R505" i="1" s="1"/>
  <c r="R504" i="1"/>
  <c r="O504" i="1"/>
  <c r="Q504" i="1" s="1"/>
  <c r="O503" i="1"/>
  <c r="R503" i="1" s="1"/>
  <c r="O502" i="1"/>
  <c r="R502" i="1" s="1"/>
  <c r="O501" i="1"/>
  <c r="Q501" i="1" s="1"/>
  <c r="O500" i="1"/>
  <c r="R500" i="1" s="1"/>
  <c r="O499" i="1"/>
  <c r="Q499" i="1" s="1"/>
  <c r="O498" i="1"/>
  <c r="R498" i="1" s="1"/>
  <c r="O497" i="1"/>
  <c r="R497" i="1" s="1"/>
  <c r="O496" i="1"/>
  <c r="R496" i="1" s="1"/>
  <c r="O495" i="1"/>
  <c r="Q495" i="1" s="1"/>
  <c r="O494" i="1"/>
  <c r="Q494" i="1" s="1"/>
  <c r="O493" i="1"/>
  <c r="Q493" i="1" s="1"/>
  <c r="O492" i="1"/>
  <c r="R492" i="1" s="1"/>
  <c r="O491" i="1"/>
  <c r="Q491" i="1" s="1"/>
  <c r="O490" i="1"/>
  <c r="R490" i="1" s="1"/>
  <c r="O489" i="1"/>
  <c r="R489" i="1" s="1"/>
  <c r="O488" i="1"/>
  <c r="R488" i="1" s="1"/>
  <c r="O487" i="1"/>
  <c r="R487" i="1" s="1"/>
  <c r="O486" i="1"/>
  <c r="Q486" i="1" s="1"/>
  <c r="O485" i="1"/>
  <c r="R485" i="1" s="1"/>
  <c r="O484" i="1"/>
  <c r="R484" i="1" s="1"/>
  <c r="O483" i="1"/>
  <c r="Q483" i="1" s="1"/>
  <c r="O482" i="1"/>
  <c r="R482" i="1" s="1"/>
  <c r="O481" i="1"/>
  <c r="R481" i="1" s="1"/>
  <c r="O480" i="1"/>
  <c r="R480" i="1" s="1"/>
  <c r="O479" i="1"/>
  <c r="Q479" i="1" s="1"/>
  <c r="O478" i="1"/>
  <c r="R478" i="1" s="1"/>
  <c r="O477" i="1"/>
  <c r="Q477" i="1" s="1"/>
  <c r="O476" i="1"/>
  <c r="R476" i="1" s="1"/>
  <c r="O475" i="1"/>
  <c r="Q475" i="1" s="1"/>
  <c r="O474" i="1"/>
  <c r="R474" i="1" s="1"/>
  <c r="O473" i="1"/>
  <c r="R473" i="1" s="1"/>
  <c r="O472" i="1"/>
  <c r="Q472" i="1" s="1"/>
  <c r="O471" i="1"/>
  <c r="R471" i="1" s="1"/>
  <c r="O470" i="1"/>
  <c r="R470" i="1" s="1"/>
  <c r="O469" i="1"/>
  <c r="Q469" i="1" s="1"/>
  <c r="O468" i="1"/>
  <c r="R468" i="1" s="1"/>
  <c r="O467" i="1"/>
  <c r="Q467" i="1" s="1"/>
  <c r="O466" i="1"/>
  <c r="R466" i="1" s="1"/>
  <c r="O465" i="1"/>
  <c r="R465" i="1" s="1"/>
  <c r="O464" i="1"/>
  <c r="R464" i="1" s="1"/>
  <c r="O463" i="1"/>
  <c r="R463" i="1" s="1"/>
  <c r="O462" i="1"/>
  <c r="R462" i="1" s="1"/>
  <c r="O461" i="1"/>
  <c r="Q461" i="1" s="1"/>
  <c r="O460" i="1"/>
  <c r="R460" i="1" s="1"/>
  <c r="O459" i="1"/>
  <c r="Q459" i="1" s="1"/>
  <c r="O458" i="1"/>
  <c r="R458" i="1" s="1"/>
  <c r="O457" i="1"/>
  <c r="R457" i="1" s="1"/>
  <c r="O456" i="1"/>
  <c r="Q456" i="1" s="1"/>
  <c r="O455" i="1"/>
  <c r="Q455" i="1" s="1"/>
  <c r="O454" i="1"/>
  <c r="R454" i="1" s="1"/>
  <c r="O453" i="1"/>
  <c r="Q453" i="1" s="1"/>
  <c r="O452" i="1"/>
  <c r="R452" i="1" s="1"/>
  <c r="O451" i="1"/>
  <c r="Q451" i="1" s="1"/>
  <c r="O450" i="1"/>
  <c r="Q450" i="1" s="1"/>
  <c r="O449" i="1"/>
  <c r="R449" i="1" s="1"/>
  <c r="O448" i="1"/>
  <c r="R448" i="1" s="1"/>
  <c r="O447" i="1"/>
  <c r="R447" i="1" s="1"/>
  <c r="O446" i="1"/>
  <c r="Q446" i="1" s="1"/>
  <c r="O445" i="1"/>
  <c r="Q445" i="1" s="1"/>
  <c r="O444" i="1"/>
  <c r="R444" i="1" s="1"/>
  <c r="O443" i="1"/>
  <c r="Q443" i="1" s="1"/>
  <c r="O442" i="1"/>
  <c r="R442" i="1" s="1"/>
  <c r="O441" i="1"/>
  <c r="R441" i="1" s="1"/>
  <c r="O440" i="1"/>
  <c r="R440" i="1" s="1"/>
  <c r="O439" i="1"/>
  <c r="R439" i="1" s="1"/>
  <c r="R438" i="1"/>
  <c r="O438" i="1"/>
  <c r="Q438" i="1" s="1"/>
  <c r="O437" i="1"/>
  <c r="Q437" i="1" s="1"/>
  <c r="O436" i="1"/>
  <c r="R436" i="1" s="1"/>
  <c r="O435" i="1"/>
  <c r="Q435" i="1" s="1"/>
  <c r="O434" i="1"/>
  <c r="R434" i="1" s="1"/>
  <c r="O433" i="1"/>
  <c r="R433" i="1" s="1"/>
  <c r="O432" i="1"/>
  <c r="R432" i="1" s="1"/>
  <c r="O431" i="1"/>
  <c r="R431" i="1" s="1"/>
  <c r="O430" i="1"/>
  <c r="R430" i="1" s="1"/>
  <c r="O429" i="1"/>
  <c r="Q429" i="1" s="1"/>
  <c r="O428" i="1"/>
  <c r="R428" i="1" s="1"/>
  <c r="O427" i="1"/>
  <c r="R427" i="1" s="1"/>
  <c r="O426" i="1"/>
  <c r="Q426" i="1" s="1"/>
  <c r="O425" i="1"/>
  <c r="R425" i="1" s="1"/>
  <c r="O424" i="1"/>
  <c r="R424" i="1" s="1"/>
  <c r="O423" i="1"/>
  <c r="Q423" i="1" s="1"/>
  <c r="Q422" i="1"/>
  <c r="O422" i="1"/>
  <c r="R422" i="1" s="1"/>
  <c r="O421" i="1"/>
  <c r="R421" i="1" s="1"/>
  <c r="O420" i="1"/>
  <c r="R420" i="1" s="1"/>
  <c r="O419" i="1"/>
  <c r="Q419" i="1" s="1"/>
  <c r="O418" i="1"/>
  <c r="R418" i="1" s="1"/>
  <c r="O417" i="1"/>
  <c r="R417" i="1" s="1"/>
  <c r="O416" i="1"/>
  <c r="R416" i="1" s="1"/>
  <c r="O415" i="1"/>
  <c r="R415" i="1" s="1"/>
  <c r="O414" i="1"/>
  <c r="R414" i="1" s="1"/>
  <c r="O413" i="1"/>
  <c r="R413" i="1" s="1"/>
  <c r="O412" i="1"/>
  <c r="R412" i="1" s="1"/>
  <c r="O411" i="1"/>
  <c r="R411" i="1" s="1"/>
  <c r="O410" i="1"/>
  <c r="R410" i="1" s="1"/>
  <c r="O409" i="1"/>
  <c r="R409" i="1" s="1"/>
  <c r="O408" i="1"/>
  <c r="R408" i="1" s="1"/>
  <c r="O407" i="1"/>
  <c r="Q407" i="1" s="1"/>
  <c r="Q406" i="1"/>
  <c r="O406" i="1"/>
  <c r="R406" i="1" s="1"/>
  <c r="Q405" i="1"/>
  <c r="O405" i="1"/>
  <c r="R405" i="1" s="1"/>
  <c r="O404" i="1"/>
  <c r="R404" i="1" s="1"/>
  <c r="O403" i="1"/>
  <c r="R403" i="1" s="1"/>
  <c r="O402" i="1"/>
  <c r="R402" i="1" s="1"/>
  <c r="Q401" i="1"/>
  <c r="O401" i="1"/>
  <c r="R401" i="1" s="1"/>
  <c r="O400" i="1"/>
  <c r="R400" i="1" s="1"/>
  <c r="O399" i="1"/>
  <c r="Q399" i="1" s="1"/>
  <c r="O398" i="1"/>
  <c r="Q398" i="1" s="1"/>
  <c r="O397" i="1"/>
  <c r="R397" i="1" s="1"/>
  <c r="O396" i="1"/>
  <c r="R396" i="1" s="1"/>
  <c r="O395" i="1"/>
  <c r="R395" i="1" s="1"/>
  <c r="O394" i="1"/>
  <c r="Q394" i="1" s="1"/>
  <c r="O393" i="1"/>
  <c r="R393" i="1" s="1"/>
  <c r="O392" i="1"/>
  <c r="R392" i="1" s="1"/>
  <c r="O391" i="1"/>
  <c r="R391" i="1" s="1"/>
  <c r="O390" i="1"/>
  <c r="Q390" i="1" s="1"/>
  <c r="O389" i="1"/>
  <c r="R389" i="1" s="1"/>
  <c r="O388" i="1"/>
  <c r="R388" i="1" s="1"/>
  <c r="Q387" i="1"/>
  <c r="O387" i="1"/>
  <c r="R387" i="1" s="1"/>
  <c r="O386" i="1"/>
  <c r="Q386" i="1" s="1"/>
  <c r="O385" i="1"/>
  <c r="R385" i="1" s="1"/>
  <c r="O384" i="1"/>
  <c r="R384" i="1" s="1"/>
  <c r="O383" i="1"/>
  <c r="Q383" i="1" s="1"/>
  <c r="O382" i="1"/>
  <c r="R382" i="1" s="1"/>
  <c r="O381" i="1"/>
  <c r="R381" i="1" s="1"/>
  <c r="O380" i="1"/>
  <c r="R380" i="1" s="1"/>
  <c r="O379" i="1"/>
  <c r="Q379" i="1" s="1"/>
  <c r="O378" i="1"/>
  <c r="R378" i="1" s="1"/>
  <c r="O377" i="1"/>
  <c r="R377" i="1" s="1"/>
  <c r="O376" i="1"/>
  <c r="R376" i="1" s="1"/>
  <c r="O375" i="1"/>
  <c r="Q375" i="1" s="1"/>
  <c r="O374" i="1"/>
  <c r="R374" i="1" s="1"/>
  <c r="Q373" i="1"/>
  <c r="O373" i="1"/>
  <c r="R373" i="1" s="1"/>
  <c r="O372" i="1"/>
  <c r="R372" i="1" s="1"/>
  <c r="O371" i="1"/>
  <c r="Q371" i="1" s="1"/>
  <c r="O370" i="1"/>
  <c r="R370" i="1" s="1"/>
  <c r="O369" i="1"/>
  <c r="R369" i="1" s="1"/>
  <c r="O368" i="1"/>
  <c r="R368" i="1" s="1"/>
  <c r="O367" i="1"/>
  <c r="Q367" i="1" s="1"/>
  <c r="O366" i="1"/>
  <c r="R366" i="1" s="1"/>
  <c r="O365" i="1"/>
  <c r="R365" i="1" s="1"/>
  <c r="O364" i="1"/>
  <c r="R364" i="1" s="1"/>
  <c r="O363" i="1"/>
  <c r="Q363" i="1" s="1"/>
  <c r="O362" i="1"/>
  <c r="R362" i="1" s="1"/>
  <c r="O361" i="1"/>
  <c r="R361" i="1" s="1"/>
  <c r="O360" i="1"/>
  <c r="R360" i="1" s="1"/>
  <c r="O359" i="1"/>
  <c r="Q359" i="1" s="1"/>
  <c r="O358" i="1"/>
  <c r="R358" i="1" s="1"/>
  <c r="Q357" i="1"/>
  <c r="O357" i="1"/>
  <c r="R357" i="1" s="1"/>
  <c r="O356" i="1"/>
  <c r="R356" i="1" s="1"/>
  <c r="O355" i="1"/>
  <c r="R355" i="1" s="1"/>
  <c r="O354" i="1"/>
  <c r="R354" i="1" s="1"/>
  <c r="O353" i="1"/>
  <c r="R353" i="1" s="1"/>
  <c r="O352" i="1"/>
  <c r="R352" i="1" s="1"/>
  <c r="Q351" i="1"/>
  <c r="O351" i="1"/>
  <c r="R351" i="1" s="1"/>
  <c r="O350" i="1"/>
  <c r="R350" i="1" s="1"/>
  <c r="O349" i="1"/>
  <c r="R349" i="1" s="1"/>
  <c r="O348" i="1"/>
  <c r="R348" i="1" s="1"/>
  <c r="O347" i="1"/>
  <c r="Q347" i="1" s="1"/>
  <c r="O346" i="1"/>
  <c r="R346" i="1" s="1"/>
  <c r="O345" i="1"/>
  <c r="R345" i="1" s="1"/>
  <c r="O344" i="1"/>
  <c r="R344" i="1" s="1"/>
  <c r="O343" i="1"/>
  <c r="Q343" i="1" s="1"/>
  <c r="O342" i="1"/>
  <c r="Q342" i="1" s="1"/>
  <c r="O341" i="1"/>
  <c r="R341" i="1" s="1"/>
  <c r="O340" i="1"/>
  <c r="R340" i="1" s="1"/>
  <c r="O339" i="1"/>
  <c r="R339" i="1" s="1"/>
  <c r="O338" i="1"/>
  <c r="R338" i="1" s="1"/>
  <c r="O337" i="1"/>
  <c r="R337" i="1" s="1"/>
  <c r="O336" i="1"/>
  <c r="R336" i="1" s="1"/>
  <c r="O335" i="1"/>
  <c r="R335" i="1" s="1"/>
  <c r="O334" i="1"/>
  <c r="R334" i="1" s="1"/>
  <c r="O333" i="1"/>
  <c r="R333" i="1" s="1"/>
  <c r="O332" i="1"/>
  <c r="R332" i="1" s="1"/>
  <c r="O331" i="1"/>
  <c r="R331" i="1" s="1"/>
  <c r="O330" i="1"/>
  <c r="Q330" i="1" s="1"/>
  <c r="O329" i="1"/>
  <c r="R329" i="1" s="1"/>
  <c r="O328" i="1"/>
  <c r="R328" i="1" s="1"/>
  <c r="O327" i="1"/>
  <c r="R327" i="1" s="1"/>
  <c r="O326" i="1"/>
  <c r="R326" i="1" s="1"/>
  <c r="O325" i="1"/>
  <c r="R325" i="1" s="1"/>
  <c r="O324" i="1"/>
  <c r="R324" i="1" s="1"/>
  <c r="O323" i="1"/>
  <c r="Q323" i="1" s="1"/>
  <c r="O322" i="1"/>
  <c r="R322" i="1" s="1"/>
  <c r="O321" i="1"/>
  <c r="R321" i="1" s="1"/>
  <c r="O320" i="1"/>
  <c r="R320" i="1" s="1"/>
  <c r="O319" i="1"/>
  <c r="R319" i="1" s="1"/>
  <c r="O318" i="1"/>
  <c r="R318" i="1" s="1"/>
  <c r="O317" i="1"/>
  <c r="R317" i="1" s="1"/>
  <c r="O316" i="1"/>
  <c r="R316" i="1" s="1"/>
  <c r="O315" i="1"/>
  <c r="Q315" i="1" s="1"/>
  <c r="O314" i="1"/>
  <c r="R314" i="1" s="1"/>
  <c r="O313" i="1"/>
  <c r="R313" i="1" s="1"/>
  <c r="O312" i="1"/>
  <c r="R312" i="1" s="1"/>
  <c r="O311" i="1"/>
  <c r="R311" i="1" s="1"/>
  <c r="O310" i="1"/>
  <c r="R310" i="1" s="1"/>
  <c r="O309" i="1"/>
  <c r="R309" i="1" s="1"/>
  <c r="O308" i="1"/>
  <c r="R308" i="1" s="1"/>
  <c r="O307" i="1"/>
  <c r="R307" i="1" s="1"/>
  <c r="O306" i="1"/>
  <c r="R306" i="1" s="1"/>
  <c r="O305" i="1"/>
  <c r="R305" i="1" s="1"/>
  <c r="O304" i="1"/>
  <c r="R304" i="1" s="1"/>
  <c r="O303" i="1"/>
  <c r="R303" i="1" s="1"/>
  <c r="O302" i="1"/>
  <c r="R302" i="1" s="1"/>
  <c r="O301" i="1"/>
  <c r="R301" i="1" s="1"/>
  <c r="O300" i="1"/>
  <c r="R300" i="1" s="1"/>
  <c r="O299" i="1"/>
  <c r="R299" i="1" s="1"/>
  <c r="O298" i="1"/>
  <c r="Q298" i="1" s="1"/>
  <c r="O297" i="1"/>
  <c r="R297" i="1" s="1"/>
  <c r="O296" i="1"/>
  <c r="Q296" i="1" s="1"/>
  <c r="O295" i="1"/>
  <c r="R295" i="1" s="1"/>
  <c r="O294" i="1"/>
  <c r="R294" i="1" s="1"/>
  <c r="O293" i="1"/>
  <c r="R293" i="1" s="1"/>
  <c r="O292" i="1"/>
  <c r="R292" i="1" s="1"/>
  <c r="O291" i="1"/>
  <c r="R291" i="1" s="1"/>
  <c r="O290" i="1"/>
  <c r="R290" i="1" s="1"/>
  <c r="O289" i="1"/>
  <c r="R289" i="1" s="1"/>
  <c r="O288" i="1"/>
  <c r="Q288" i="1" s="1"/>
  <c r="O287" i="1"/>
  <c r="R287" i="1" s="1"/>
  <c r="O286" i="1"/>
  <c r="R286" i="1" s="1"/>
  <c r="O285" i="1"/>
  <c r="R285" i="1" s="1"/>
  <c r="R284" i="1"/>
  <c r="O284" i="1"/>
  <c r="Q284" i="1" s="1"/>
  <c r="O283" i="1"/>
  <c r="Q283" i="1" s="1"/>
  <c r="O282" i="1"/>
  <c r="R282" i="1" s="1"/>
  <c r="O281" i="1"/>
  <c r="R281" i="1" s="1"/>
  <c r="O280" i="1"/>
  <c r="Q280" i="1" s="1"/>
  <c r="O279" i="1"/>
  <c r="R279" i="1" s="1"/>
  <c r="O278" i="1"/>
  <c r="Q278" i="1" s="1"/>
  <c r="O277" i="1"/>
  <c r="R277" i="1" s="1"/>
  <c r="O276" i="1"/>
  <c r="R276" i="1" s="1"/>
  <c r="O275" i="1"/>
  <c r="R275" i="1" s="1"/>
  <c r="O274" i="1"/>
  <c r="R274" i="1" s="1"/>
  <c r="O273" i="1"/>
  <c r="R273" i="1" s="1"/>
  <c r="O272" i="1"/>
  <c r="Q272" i="1" s="1"/>
  <c r="O271" i="1"/>
  <c r="R271" i="1" s="1"/>
  <c r="O270" i="1"/>
  <c r="Q270" i="1" s="1"/>
  <c r="O269" i="1"/>
  <c r="R269" i="1" s="1"/>
  <c r="O268" i="1"/>
  <c r="R268" i="1" s="1"/>
  <c r="O267" i="1"/>
  <c r="R267" i="1" s="1"/>
  <c r="R266" i="1"/>
  <c r="O266" i="1"/>
  <c r="Q266" i="1" s="1"/>
  <c r="O265" i="1"/>
  <c r="R265" i="1" s="1"/>
  <c r="O264" i="1"/>
  <c r="Q264" i="1" s="1"/>
  <c r="O263" i="1"/>
  <c r="R263" i="1" s="1"/>
  <c r="O262" i="1"/>
  <c r="Q262" i="1" s="1"/>
  <c r="O261" i="1"/>
  <c r="R261" i="1" s="1"/>
  <c r="O260" i="1"/>
  <c r="R260" i="1" s="1"/>
  <c r="O259" i="1"/>
  <c r="R259" i="1" s="1"/>
  <c r="O258" i="1"/>
  <c r="R258" i="1" s="1"/>
  <c r="O257" i="1"/>
  <c r="R257" i="1" s="1"/>
  <c r="O256" i="1"/>
  <c r="Q256" i="1" s="1"/>
  <c r="O255" i="1"/>
  <c r="R255" i="1" s="1"/>
  <c r="O254" i="1"/>
  <c r="R254" i="1" s="1"/>
  <c r="O253" i="1"/>
  <c r="R253" i="1" s="1"/>
  <c r="O252" i="1"/>
  <c r="R252" i="1" s="1"/>
  <c r="O251" i="1"/>
  <c r="R251" i="1" s="1"/>
  <c r="O250" i="1"/>
  <c r="R250" i="1" s="1"/>
  <c r="O249" i="1"/>
  <c r="R249" i="1" s="1"/>
  <c r="O248" i="1"/>
  <c r="Q248" i="1" s="1"/>
  <c r="O247" i="1"/>
  <c r="R247" i="1" s="1"/>
  <c r="O246" i="1"/>
  <c r="Q246" i="1" s="1"/>
  <c r="O245" i="1"/>
  <c r="R245" i="1" s="1"/>
  <c r="O244" i="1"/>
  <c r="R244" i="1" s="1"/>
  <c r="O243" i="1"/>
  <c r="Q243" i="1" s="1"/>
  <c r="O242" i="1"/>
  <c r="R242" i="1" s="1"/>
  <c r="O241" i="1"/>
  <c r="R241" i="1" s="1"/>
  <c r="O240" i="1"/>
  <c r="Q240" i="1" s="1"/>
  <c r="O239" i="1"/>
  <c r="R239" i="1" s="1"/>
  <c r="O238" i="1"/>
  <c r="Q238" i="1" s="1"/>
  <c r="O237" i="1"/>
  <c r="R237" i="1" s="1"/>
  <c r="O236" i="1"/>
  <c r="R236" i="1" s="1"/>
  <c r="O235" i="1"/>
  <c r="R235" i="1" s="1"/>
  <c r="R234" i="1"/>
  <c r="O234" i="1"/>
  <c r="Q234" i="1" s="1"/>
  <c r="O233" i="1"/>
  <c r="R233" i="1" s="1"/>
  <c r="O232" i="1"/>
  <c r="Q232" i="1" s="1"/>
  <c r="O231" i="1"/>
  <c r="R231" i="1" s="1"/>
  <c r="O230" i="1"/>
  <c r="R230" i="1" s="1"/>
  <c r="O229" i="1"/>
  <c r="R229" i="1" s="1"/>
  <c r="O228" i="1"/>
  <c r="R228" i="1" s="1"/>
  <c r="O227" i="1"/>
  <c r="R227" i="1" s="1"/>
  <c r="O226" i="1"/>
  <c r="R226" i="1" s="1"/>
  <c r="O225" i="1"/>
  <c r="R225" i="1" s="1"/>
  <c r="O224" i="1"/>
  <c r="R224" i="1" s="1"/>
  <c r="O223" i="1"/>
  <c r="R223" i="1" s="1"/>
  <c r="O222" i="1"/>
  <c r="Q222" i="1" s="1"/>
  <c r="O221" i="1"/>
  <c r="R221" i="1" s="1"/>
  <c r="O220" i="1"/>
  <c r="R220" i="1" s="1"/>
  <c r="O219" i="1"/>
  <c r="R219" i="1" s="1"/>
  <c r="O218" i="1"/>
  <c r="R218" i="1" s="1"/>
  <c r="O217" i="1"/>
  <c r="R217" i="1" s="1"/>
  <c r="O216" i="1"/>
  <c r="R216" i="1" s="1"/>
  <c r="O215" i="1"/>
  <c r="R215" i="1" s="1"/>
  <c r="O214" i="1"/>
  <c r="Q214" i="1" s="1"/>
  <c r="O213" i="1"/>
  <c r="R213" i="1" s="1"/>
  <c r="O212" i="1"/>
  <c r="R212" i="1" s="1"/>
  <c r="O211" i="1"/>
  <c r="R211" i="1" s="1"/>
  <c r="O210" i="1"/>
  <c r="R210" i="1" s="1"/>
  <c r="O209" i="1"/>
  <c r="Q209" i="1" s="1"/>
  <c r="O208" i="1"/>
  <c r="R208" i="1" s="1"/>
  <c r="O207" i="1"/>
  <c r="R207" i="1" s="1"/>
  <c r="O206" i="1"/>
  <c r="R206" i="1" s="1"/>
  <c r="O205" i="1"/>
  <c r="R205" i="1" s="1"/>
  <c r="O204" i="1"/>
  <c r="R204" i="1" s="1"/>
  <c r="Q203" i="1"/>
  <c r="O203" i="1"/>
  <c r="R203" i="1" s="1"/>
  <c r="O202" i="1"/>
  <c r="R202" i="1" s="1"/>
  <c r="Q201" i="1"/>
  <c r="O201" i="1"/>
  <c r="R201" i="1" s="1"/>
  <c r="O200" i="1"/>
  <c r="R200" i="1" s="1"/>
  <c r="O199" i="1"/>
  <c r="R199" i="1" s="1"/>
  <c r="O198" i="1"/>
  <c r="R198" i="1" s="1"/>
  <c r="O197" i="1"/>
  <c r="R197" i="1" s="1"/>
  <c r="O196" i="1"/>
  <c r="R196" i="1" s="1"/>
  <c r="O195" i="1"/>
  <c r="Q195" i="1" s="1"/>
  <c r="O194" i="1"/>
  <c r="Q194" i="1" s="1"/>
  <c r="O193" i="1"/>
  <c r="R193" i="1" s="1"/>
  <c r="O192" i="1"/>
  <c r="R192" i="1" s="1"/>
  <c r="O191" i="1"/>
  <c r="R191" i="1" s="1"/>
  <c r="O190" i="1"/>
  <c r="R190" i="1" s="1"/>
  <c r="O189" i="1"/>
  <c r="R189" i="1" s="1"/>
  <c r="O188" i="1"/>
  <c r="R188" i="1" s="1"/>
  <c r="O187" i="1"/>
  <c r="Q187" i="1" s="1"/>
  <c r="O186" i="1"/>
  <c r="R186" i="1" s="1"/>
  <c r="O185" i="1"/>
  <c r="Q185" i="1" s="1"/>
  <c r="Q184" i="1"/>
  <c r="O184" i="1"/>
  <c r="R184" i="1" s="1"/>
  <c r="O183" i="1"/>
  <c r="R183" i="1" s="1"/>
  <c r="O182" i="1"/>
  <c r="R182" i="1" s="1"/>
  <c r="O181" i="1"/>
  <c r="R181" i="1" s="1"/>
  <c r="Q180" i="1"/>
  <c r="O180" i="1"/>
  <c r="R180" i="1" s="1"/>
  <c r="O179" i="1"/>
  <c r="Q179" i="1" s="1"/>
  <c r="O178" i="1"/>
  <c r="Q178" i="1" s="1"/>
  <c r="O177" i="1"/>
  <c r="Q177" i="1" s="1"/>
  <c r="O176" i="1"/>
  <c r="R176" i="1" s="1"/>
  <c r="O175" i="1"/>
  <c r="R175" i="1" s="1"/>
  <c r="Q174" i="1"/>
  <c r="O174" i="1"/>
  <c r="R174" i="1" s="1"/>
  <c r="O173" i="1"/>
  <c r="R173" i="1" s="1"/>
  <c r="Q172" i="1"/>
  <c r="O172" i="1"/>
  <c r="R172" i="1" s="1"/>
  <c r="O171" i="1"/>
  <c r="Q171" i="1" s="1"/>
  <c r="O170" i="1"/>
  <c r="R170" i="1" s="1"/>
  <c r="Q169" i="1"/>
  <c r="O169" i="1"/>
  <c r="R169" i="1" s="1"/>
  <c r="Q168" i="1"/>
  <c r="O168" i="1"/>
  <c r="R168" i="1" s="1"/>
  <c r="O167" i="1"/>
  <c r="R167" i="1" s="1"/>
  <c r="O166" i="1"/>
  <c r="R166" i="1" s="1"/>
  <c r="O165" i="1"/>
  <c r="R165" i="1" s="1"/>
  <c r="O164" i="1"/>
  <c r="Q164" i="1" s="1"/>
  <c r="O163" i="1"/>
  <c r="Q163" i="1" s="1"/>
  <c r="O162" i="1"/>
  <c r="R162" i="1" s="1"/>
  <c r="O161" i="1"/>
  <c r="R161" i="1" s="1"/>
  <c r="O160" i="1"/>
  <c r="Q160" i="1" s="1"/>
  <c r="O159" i="1"/>
  <c r="R159" i="1" s="1"/>
  <c r="O158" i="1"/>
  <c r="R158" i="1" s="1"/>
  <c r="Q157" i="1"/>
  <c r="O157" i="1"/>
  <c r="R157" i="1" s="1"/>
  <c r="Q156" i="1"/>
  <c r="O156" i="1"/>
  <c r="R156" i="1" s="1"/>
  <c r="O155" i="1"/>
  <c r="Q155" i="1" s="1"/>
  <c r="O154" i="1"/>
  <c r="R154" i="1" s="1"/>
  <c r="O153" i="1"/>
  <c r="R153" i="1" s="1"/>
  <c r="O152" i="1"/>
  <c r="R152" i="1" s="1"/>
  <c r="O151" i="1"/>
  <c r="R151" i="1" s="1"/>
  <c r="O150" i="1"/>
  <c r="R150" i="1" s="1"/>
  <c r="O149" i="1"/>
  <c r="R149" i="1" s="1"/>
  <c r="O148" i="1"/>
  <c r="R148" i="1" s="1"/>
  <c r="O147" i="1"/>
  <c r="Q147" i="1" s="1"/>
  <c r="O146" i="1"/>
  <c r="R146" i="1" s="1"/>
  <c r="O145" i="1"/>
  <c r="R145" i="1" s="1"/>
  <c r="O144" i="1"/>
  <c r="Q144" i="1" s="1"/>
  <c r="O143" i="1"/>
  <c r="R143" i="1" s="1"/>
  <c r="O142" i="1"/>
  <c r="R142" i="1" s="1"/>
  <c r="O141" i="1"/>
  <c r="R141" i="1" s="1"/>
  <c r="O140" i="1"/>
  <c r="R140" i="1" s="1"/>
  <c r="O139" i="1"/>
  <c r="Q139" i="1" s="1"/>
  <c r="O138" i="1"/>
  <c r="R138" i="1" s="1"/>
  <c r="O137" i="1"/>
  <c r="R137" i="1" s="1"/>
  <c r="O136" i="1"/>
  <c r="Q136" i="1" s="1"/>
  <c r="O135" i="1"/>
  <c r="R135" i="1" s="1"/>
  <c r="O134" i="1"/>
  <c r="R134" i="1" s="1"/>
  <c r="O133" i="1"/>
  <c r="R133" i="1" s="1"/>
  <c r="O132" i="1"/>
  <c r="R132" i="1" s="1"/>
  <c r="O131" i="1"/>
  <c r="Q131" i="1" s="1"/>
  <c r="O130" i="1"/>
  <c r="R130" i="1" s="1"/>
  <c r="O129" i="1"/>
  <c r="R129" i="1" s="1"/>
  <c r="O128" i="1"/>
  <c r="R128" i="1" s="1"/>
  <c r="O127" i="1"/>
  <c r="R127" i="1" s="1"/>
  <c r="O125" i="1"/>
  <c r="R125" i="1" s="1"/>
  <c r="O123" i="1"/>
  <c r="R123" i="1" s="1"/>
  <c r="O121" i="1"/>
  <c r="R121" i="1" s="1"/>
  <c r="O119" i="1"/>
  <c r="Q119" i="1" s="1"/>
  <c r="O117" i="1"/>
  <c r="R117" i="1" s="1"/>
  <c r="O115" i="1"/>
  <c r="Q115" i="1" s="1"/>
  <c r="O113" i="1"/>
  <c r="R113" i="1" s="1"/>
  <c r="O111" i="1"/>
  <c r="R111" i="1" s="1"/>
  <c r="O109" i="1"/>
  <c r="Q109" i="1" s="1"/>
  <c r="O107" i="1"/>
  <c r="R107" i="1" s="1"/>
  <c r="O105" i="1"/>
  <c r="R105" i="1" s="1"/>
  <c r="O103" i="1"/>
  <c r="Q103" i="1" s="1"/>
  <c r="O101" i="1"/>
  <c r="R101" i="1" s="1"/>
  <c r="O99" i="1"/>
  <c r="R99" i="1" s="1"/>
  <c r="O97" i="1"/>
  <c r="R97" i="1" s="1"/>
  <c r="O95" i="1"/>
  <c r="R95" i="1" s="1"/>
  <c r="O93" i="1"/>
  <c r="R93" i="1" s="1"/>
  <c r="O91" i="1"/>
  <c r="Q91" i="1" s="1"/>
  <c r="O89" i="1"/>
  <c r="Q89" i="1" s="1"/>
  <c r="O87" i="1"/>
  <c r="R87" i="1" s="1"/>
  <c r="O85" i="1"/>
  <c r="R85" i="1" s="1"/>
  <c r="O83" i="1"/>
  <c r="R83" i="1" s="1"/>
  <c r="O81" i="1"/>
  <c r="R81" i="1" s="1"/>
  <c r="O79" i="1"/>
  <c r="R79" i="1" s="1"/>
  <c r="O77" i="1"/>
  <c r="R77" i="1" s="1"/>
  <c r="O75" i="1"/>
  <c r="R75" i="1" s="1"/>
  <c r="O73" i="1"/>
  <c r="R73" i="1" s="1"/>
  <c r="O71" i="1"/>
  <c r="Q71" i="1" s="1"/>
  <c r="O69" i="1"/>
  <c r="R69" i="1" s="1"/>
  <c r="O67" i="1"/>
  <c r="R67" i="1" s="1"/>
  <c r="O65" i="1"/>
  <c r="R65" i="1" s="1"/>
  <c r="O63" i="1"/>
  <c r="R63" i="1" s="1"/>
  <c r="O61" i="1"/>
  <c r="R61" i="1" s="1"/>
  <c r="O59" i="1"/>
  <c r="R59" i="1" s="1"/>
  <c r="O57" i="1"/>
  <c r="Q57" i="1" s="1"/>
  <c r="O55" i="1"/>
  <c r="R55" i="1" s="1"/>
  <c r="O53" i="1"/>
  <c r="R53" i="1" s="1"/>
  <c r="O51" i="1"/>
  <c r="R51" i="1" s="1"/>
  <c r="O49" i="1"/>
  <c r="Q49" i="1" s="1"/>
  <c r="O47" i="1"/>
  <c r="Q47" i="1" s="1"/>
  <c r="O45" i="1"/>
  <c r="R45" i="1" s="1"/>
  <c r="O43" i="1"/>
  <c r="R43" i="1" s="1"/>
  <c r="O41" i="1"/>
  <c r="R41" i="1" s="1"/>
  <c r="O39" i="1"/>
  <c r="Q39" i="1" s="1"/>
  <c r="O37" i="1"/>
  <c r="R37" i="1" s="1"/>
  <c r="O35" i="1"/>
  <c r="R35" i="1" s="1"/>
  <c r="R33" i="1"/>
  <c r="O33" i="1"/>
  <c r="Q33" i="1" s="1"/>
  <c r="O31" i="1"/>
  <c r="Q31" i="1" s="1"/>
  <c r="R131" i="1" l="1"/>
  <c r="Q293" i="1"/>
  <c r="Q320" i="1"/>
  <c r="Q37" i="1"/>
  <c r="R979" i="1"/>
  <c r="Q242" i="1"/>
  <c r="Q285" i="1"/>
  <c r="Q299" i="1"/>
  <c r="Q314" i="1"/>
  <c r="Q908" i="1"/>
  <c r="R960" i="1"/>
  <c r="R398" i="1"/>
  <c r="Q253" i="1"/>
  <c r="Q260" i="1"/>
  <c r="R555" i="1"/>
  <c r="R1003" i="1"/>
  <c r="Q95" i="1"/>
  <c r="Q125" i="1"/>
  <c r="Q326" i="1"/>
  <c r="R214" i="1"/>
  <c r="Q308" i="1"/>
  <c r="Q704" i="1"/>
  <c r="Q462" i="1"/>
  <c r="Q680" i="1"/>
  <c r="R944" i="1"/>
  <c r="Q310" i="1"/>
  <c r="Q316" i="1"/>
  <c r="R955" i="1"/>
  <c r="Q244" i="1"/>
  <c r="Q434" i="1"/>
  <c r="R736" i="1"/>
  <c r="R1000" i="1"/>
  <c r="Q87" i="1"/>
  <c r="Q267" i="1"/>
  <c r="Q274" i="1"/>
  <c r="Q466" i="1"/>
  <c r="R739" i="1"/>
  <c r="Q896" i="1"/>
  <c r="Q910" i="1"/>
  <c r="R939" i="1"/>
  <c r="R49" i="1"/>
  <c r="Q190" i="1"/>
  <c r="Q252" i="1"/>
  <c r="R283" i="1"/>
  <c r="R330" i="1"/>
  <c r="R343" i="1"/>
  <c r="Q431" i="1"/>
  <c r="R923" i="1"/>
  <c r="Q935" i="1"/>
  <c r="R940" i="1"/>
  <c r="Q959" i="1"/>
  <c r="Q972" i="1"/>
  <c r="Q488" i="1"/>
  <c r="Q538" i="1"/>
  <c r="Q570" i="1"/>
  <c r="Q590" i="1"/>
  <c r="R603" i="1"/>
  <c r="Q688" i="1"/>
  <c r="Q754" i="1"/>
  <c r="Q766" i="1"/>
  <c r="Q795" i="1"/>
  <c r="Q801" i="1"/>
  <c r="R911" i="1"/>
  <c r="Q85" i="1"/>
  <c r="Q173" i="1"/>
  <c r="Q204" i="1"/>
  <c r="R222" i="1"/>
  <c r="Q250" i="1"/>
  <c r="Q304" i="1"/>
  <c r="Q381" i="1"/>
  <c r="R394" i="1"/>
  <c r="R446" i="1"/>
  <c r="Q496" i="1"/>
  <c r="Q550" i="1"/>
  <c r="R584" i="1"/>
  <c r="Q611" i="1"/>
  <c r="Q682" i="1"/>
  <c r="R696" i="1"/>
  <c r="Q735" i="1"/>
  <c r="Q748" i="1"/>
  <c r="Q892" i="1"/>
  <c r="Q974" i="1"/>
  <c r="Q664" i="1"/>
  <c r="Q718" i="1"/>
  <c r="Q809" i="1"/>
  <c r="R822" i="1"/>
  <c r="Q864" i="1"/>
  <c r="Q926" i="1"/>
  <c r="Q943" i="1"/>
  <c r="R1016" i="1"/>
  <c r="Q166" i="1"/>
  <c r="Q206" i="1"/>
  <c r="Q213" i="1"/>
  <c r="Q218" i="1"/>
  <c r="Q251" i="1"/>
  <c r="Q268" i="1"/>
  <c r="Q300" i="1"/>
  <c r="Q306" i="1"/>
  <c r="Q324" i="1"/>
  <c r="Q329" i="1"/>
  <c r="Q335" i="1"/>
  <c r="Q362" i="1"/>
  <c r="Q512" i="1"/>
  <c r="Q546" i="1"/>
  <c r="R567" i="1"/>
  <c r="R573" i="1"/>
  <c r="Q679" i="1"/>
  <c r="Q719" i="1"/>
  <c r="Q731" i="1"/>
  <c r="Q757" i="1"/>
  <c r="Q830" i="1"/>
  <c r="Q196" i="1"/>
  <c r="Q202" i="1"/>
  <c r="Q391" i="1"/>
  <c r="R423" i="1"/>
  <c r="R479" i="1"/>
  <c r="R486" i="1"/>
  <c r="R536" i="1"/>
  <c r="R614" i="1"/>
  <c r="Q621" i="1"/>
  <c r="Q652" i="1"/>
  <c r="R727" i="1"/>
  <c r="Q764" i="1"/>
  <c r="Q811" i="1"/>
  <c r="Q860" i="1"/>
  <c r="R928" i="1"/>
  <c r="Q999" i="1"/>
  <c r="Q1004" i="1"/>
  <c r="R1026" i="1"/>
  <c r="Q105" i="1"/>
  <c r="Q228" i="1"/>
  <c r="Q338" i="1"/>
  <c r="Q355" i="1"/>
  <c r="Q365" i="1"/>
  <c r="Q382" i="1"/>
  <c r="Q411" i="1"/>
  <c r="Q417" i="1"/>
  <c r="R426" i="1"/>
  <c r="Q432" i="1"/>
  <c r="R472" i="1"/>
  <c r="Q485" i="1"/>
  <c r="R501" i="1"/>
  <c r="R517" i="1"/>
  <c r="Q522" i="1"/>
  <c r="R560" i="1"/>
  <c r="R626" i="1"/>
  <c r="R783" i="1"/>
  <c r="Q919" i="1"/>
  <c r="R951" i="1"/>
  <c r="R975" i="1"/>
  <c r="Q980" i="1"/>
  <c r="R992" i="1"/>
  <c r="Q1008" i="1"/>
  <c r="Q1022" i="1"/>
  <c r="Q1027" i="1"/>
  <c r="Q219" i="1"/>
  <c r="Q235" i="1"/>
  <c r="Q245" i="1"/>
  <c r="Q276" i="1"/>
  <c r="Q666" i="1"/>
  <c r="Q671" i="1"/>
  <c r="Q687" i="1"/>
  <c r="Q707" i="1"/>
  <c r="Q714" i="1"/>
  <c r="Q730" i="1"/>
  <c r="R747" i="1"/>
  <c r="R753" i="1"/>
  <c r="R778" i="1"/>
  <c r="R869" i="1"/>
  <c r="R875" i="1"/>
  <c r="R880" i="1"/>
  <c r="Q366" i="1"/>
  <c r="Q397" i="1"/>
  <c r="Q412" i="1"/>
  <c r="Q418" i="1"/>
  <c r="Q458" i="1"/>
  <c r="R469" i="1"/>
  <c r="Q502" i="1"/>
  <c r="Q506" i="1"/>
  <c r="R518" i="1"/>
  <c r="R530" i="1"/>
  <c r="R617" i="1"/>
  <c r="R622" i="1"/>
  <c r="R655" i="1"/>
  <c r="R676" i="1"/>
  <c r="R692" i="1"/>
  <c r="Q836" i="1"/>
  <c r="Q909" i="1"/>
  <c r="Q942" i="1"/>
  <c r="R947" i="1"/>
  <c r="R976" i="1"/>
  <c r="Q107" i="1"/>
  <c r="Q130" i="1"/>
  <c r="Q158" i="1"/>
  <c r="R185" i="1"/>
  <c r="Q197" i="1"/>
  <c r="Q205" i="1"/>
  <c r="Q220" i="1"/>
  <c r="Q236" i="1"/>
  <c r="Q389" i="1"/>
  <c r="Q393" i="1"/>
  <c r="R407" i="1"/>
  <c r="Q715" i="1"/>
  <c r="Q775" i="1"/>
  <c r="Q779" i="1"/>
  <c r="Q790" i="1"/>
  <c r="R808" i="1"/>
  <c r="R453" i="1"/>
  <c r="Q470" i="1"/>
  <c r="Q498" i="1"/>
  <c r="Q503" i="1"/>
  <c r="Q514" i="1"/>
  <c r="Q531" i="1"/>
  <c r="Q563" i="1"/>
  <c r="R587" i="1"/>
  <c r="R618" i="1"/>
  <c r="R636" i="1"/>
  <c r="Q656" i="1"/>
  <c r="Q663" i="1"/>
  <c r="Q668" i="1"/>
  <c r="R693" i="1"/>
  <c r="Q827" i="1"/>
  <c r="R927" i="1"/>
  <c r="Q948" i="1"/>
  <c r="R983" i="1"/>
  <c r="Q990" i="1"/>
  <c r="Q1006" i="1"/>
  <c r="Q212" i="1"/>
  <c r="Q221" i="1"/>
  <c r="Q227" i="1"/>
  <c r="R243" i="1"/>
  <c r="Q258" i="1"/>
  <c r="R347" i="1"/>
  <c r="Q374" i="1"/>
  <c r="R386" i="1"/>
  <c r="R390" i="1"/>
  <c r="Q404" i="1"/>
  <c r="R419" i="1"/>
  <c r="R435" i="1"/>
  <c r="Q447" i="1"/>
  <c r="R494" i="1"/>
  <c r="Q520" i="1"/>
  <c r="Q526" i="1"/>
  <c r="R547" i="1"/>
  <c r="Q65" i="1"/>
  <c r="R194" i="1"/>
  <c r="Q198" i="1"/>
  <c r="Q269" i="1"/>
  <c r="Q275" i="1"/>
  <c r="R298" i="1"/>
  <c r="Q331" i="1"/>
  <c r="Q358" i="1"/>
  <c r="Q738" i="1"/>
  <c r="Q756" i="1"/>
  <c r="R762" i="1"/>
  <c r="Q765" i="1"/>
  <c r="Q771" i="1"/>
  <c r="Q776" i="1"/>
  <c r="R792" i="1"/>
  <c r="R1007" i="1"/>
  <c r="R461" i="1"/>
  <c r="R495" i="1"/>
  <c r="Q533" i="1"/>
  <c r="Q554" i="1"/>
  <c r="R576" i="1"/>
  <c r="R615" i="1"/>
  <c r="Q632" i="1"/>
  <c r="R653" i="1"/>
  <c r="Q674" i="1"/>
  <c r="Q690" i="1"/>
  <c r="R701" i="1"/>
  <c r="Q706" i="1"/>
  <c r="Q787" i="1"/>
  <c r="R828" i="1"/>
  <c r="R856" i="1"/>
  <c r="R868" i="1"/>
  <c r="Q874" i="1"/>
  <c r="Q998" i="1"/>
  <c r="R57" i="1"/>
  <c r="Q140" i="1"/>
  <c r="Q152" i="1"/>
  <c r="Q161" i="1"/>
  <c r="Q189" i="1"/>
  <c r="Q210" i="1"/>
  <c r="Q259" i="1"/>
  <c r="Q277" i="1"/>
  <c r="Q302" i="1"/>
  <c r="Q318" i="1"/>
  <c r="Q337" i="1"/>
  <c r="R342" i="1"/>
  <c r="Q346" i="1"/>
  <c r="Q361" i="1"/>
  <c r="Q370" i="1"/>
  <c r="R383" i="1"/>
  <c r="Q395" i="1"/>
  <c r="Q409" i="1"/>
  <c r="Q414" i="1"/>
  <c r="Q427" i="1"/>
  <c r="Q439" i="1"/>
  <c r="R443" i="1"/>
  <c r="Q487" i="1"/>
  <c r="R493" i="1"/>
  <c r="R511" i="1"/>
  <c r="R519" i="1"/>
  <c r="R544" i="1"/>
  <c r="R549" i="1"/>
  <c r="R561" i="1"/>
  <c r="Q572" i="1"/>
  <c r="Q620" i="1"/>
  <c r="Q630" i="1"/>
  <c r="Q646" i="1"/>
  <c r="Q698" i="1"/>
  <c r="Q712" i="1"/>
  <c r="R716" i="1"/>
  <c r="R726" i="1"/>
  <c r="R767" i="1"/>
  <c r="Q789" i="1"/>
  <c r="R799" i="1"/>
  <c r="Q832" i="1"/>
  <c r="R843" i="1"/>
  <c r="Q866" i="1"/>
  <c r="Q886" i="1"/>
  <c r="Q904" i="1"/>
  <c r="R918" i="1"/>
  <c r="Q932" i="1"/>
  <c r="Q956" i="1"/>
  <c r="Q966" i="1"/>
  <c r="R971" i="1"/>
  <c r="Q1019" i="1"/>
  <c r="R1023" i="1"/>
  <c r="R528" i="1"/>
  <c r="R541" i="1"/>
  <c r="R558" i="1"/>
  <c r="Q440" i="1"/>
  <c r="R467" i="1"/>
  <c r="Q471" i="1"/>
  <c r="Q695" i="1"/>
  <c r="Q722" i="1"/>
  <c r="Q768" i="1"/>
  <c r="Q772" i="1"/>
  <c r="Q800" i="1"/>
  <c r="Q862" i="1"/>
  <c r="R872" i="1"/>
  <c r="Q996" i="1"/>
  <c r="Q45" i="1"/>
  <c r="Q55" i="1"/>
  <c r="Q75" i="1"/>
  <c r="R136" i="1"/>
  <c r="Q142" i="1"/>
  <c r="Q148" i="1"/>
  <c r="Q153" i="1"/>
  <c r="Q186" i="1"/>
  <c r="Q211" i="1"/>
  <c r="Q237" i="1"/>
  <c r="Q812" i="1"/>
  <c r="Q818" i="1"/>
  <c r="Q821" i="1"/>
  <c r="R829" i="1"/>
  <c r="Q834" i="1"/>
  <c r="Q888" i="1"/>
  <c r="Q893" i="1"/>
  <c r="R31" i="1"/>
  <c r="Q261" i="1"/>
  <c r="Q377" i="1"/>
  <c r="Q402" i="1"/>
  <c r="R429" i="1"/>
  <c r="R450" i="1"/>
  <c r="R455" i="1"/>
  <c r="R459" i="1"/>
  <c r="Q464" i="1"/>
  <c r="R477" i="1"/>
  <c r="Q480" i="1"/>
  <c r="R499" i="1"/>
  <c r="Q596" i="1"/>
  <c r="Q638" i="1"/>
  <c r="R644" i="1"/>
  <c r="Q710" i="1"/>
  <c r="R744" i="1"/>
  <c r="Q769" i="1"/>
  <c r="Q773" i="1"/>
  <c r="Q796" i="1"/>
  <c r="Q805" i="1"/>
  <c r="Q852" i="1"/>
  <c r="R877" i="1"/>
  <c r="Q920" i="1"/>
  <c r="Q964" i="1"/>
  <c r="R968" i="1"/>
  <c r="Q982" i="1"/>
  <c r="R987" i="1"/>
  <c r="Q1011" i="1"/>
  <c r="Q77" i="1"/>
  <c r="Q117" i="1"/>
  <c r="Q132" i="1"/>
  <c r="R144" i="1"/>
  <c r="Q165" i="1"/>
  <c r="R177" i="1"/>
  <c r="R209" i="1"/>
  <c r="Q226" i="1"/>
  <c r="Q229" i="1"/>
  <c r="Q282" i="1"/>
  <c r="Q291" i="1"/>
  <c r="Q301" i="1"/>
  <c r="Q322" i="1"/>
  <c r="Q345" i="1"/>
  <c r="Q369" i="1"/>
  <c r="Q378" i="1"/>
  <c r="Q430" i="1"/>
  <c r="Q442" i="1"/>
  <c r="R451" i="1"/>
  <c r="R456" i="1"/>
  <c r="Q478" i="1"/>
  <c r="R510" i="1"/>
  <c r="Q527" i="1"/>
  <c r="Q552" i="1"/>
  <c r="Q593" i="1"/>
  <c r="Q597" i="1"/>
  <c r="Q610" i="1"/>
  <c r="Q634" i="1"/>
  <c r="Q639" i="1"/>
  <c r="R645" i="1"/>
  <c r="R661" i="1"/>
  <c r="Q684" i="1"/>
  <c r="R711" i="1"/>
  <c r="Q745" i="1"/>
  <c r="Q755" i="1"/>
  <c r="Q758" i="1"/>
  <c r="Q770" i="1"/>
  <c r="Q774" i="1"/>
  <c r="Q777" i="1"/>
  <c r="Q785" i="1"/>
  <c r="Q788" i="1"/>
  <c r="Q806" i="1"/>
  <c r="Q810" i="1"/>
  <c r="Q819" i="1"/>
  <c r="Q842" i="1"/>
  <c r="Q848" i="1"/>
  <c r="Q890" i="1"/>
  <c r="Q950" i="1"/>
  <c r="Q988" i="1"/>
  <c r="R1012" i="1"/>
  <c r="R1018" i="1"/>
  <c r="R523" i="1"/>
  <c r="R557" i="1"/>
  <c r="R566" i="1"/>
  <c r="Q604" i="1"/>
  <c r="Q720" i="1"/>
  <c r="Q737" i="1"/>
  <c r="Q740" i="1"/>
  <c r="Q782" i="1"/>
  <c r="Q802" i="1"/>
  <c r="R815" i="1"/>
  <c r="Q870" i="1"/>
  <c r="Q922" i="1"/>
  <c r="R936" i="1"/>
  <c r="Q931" i="1"/>
  <c r="Q938" i="1"/>
  <c r="Q952" i="1"/>
  <c r="Q963" i="1"/>
  <c r="Q970" i="1"/>
  <c r="Q984" i="1"/>
  <c r="Q995" i="1"/>
  <c r="Q1002" i="1"/>
  <c r="Q1020" i="1"/>
  <c r="R1024" i="1"/>
  <c r="Q1010" i="1"/>
  <c r="Q946" i="1"/>
  <c r="Q978" i="1"/>
  <c r="Q1014" i="1"/>
  <c r="Q954" i="1"/>
  <c r="Q986" i="1"/>
  <c r="R1015" i="1"/>
  <c r="Q930" i="1"/>
  <c r="Q962" i="1"/>
  <c r="Q994" i="1"/>
  <c r="Q840" i="1"/>
  <c r="Q844" i="1"/>
  <c r="R851" i="1"/>
  <c r="R854" i="1"/>
  <c r="R858" i="1"/>
  <c r="R884" i="1"/>
  <c r="R894" i="1"/>
  <c r="R898" i="1"/>
  <c r="Q902" i="1"/>
  <c r="Q906" i="1"/>
  <c r="Q912" i="1"/>
  <c r="Q882" i="1"/>
  <c r="R885" i="1"/>
  <c r="R895" i="1"/>
  <c r="R899" i="1"/>
  <c r="R837" i="1"/>
  <c r="R845" i="1"/>
  <c r="R867" i="1"/>
  <c r="Q878" i="1"/>
  <c r="Q900" i="1"/>
  <c r="Q903" i="1"/>
  <c r="R907" i="1"/>
  <c r="Q914" i="1"/>
  <c r="Q838" i="1"/>
  <c r="Q846" i="1"/>
  <c r="Q850" i="1"/>
  <c r="R853" i="1"/>
  <c r="R883" i="1"/>
  <c r="R861" i="1"/>
  <c r="R887" i="1"/>
  <c r="R891" i="1"/>
  <c r="R901" i="1"/>
  <c r="R915" i="1"/>
  <c r="Q734" i="1"/>
  <c r="Q743" i="1"/>
  <c r="Q746" i="1"/>
  <c r="Q749" i="1"/>
  <c r="Q752" i="1"/>
  <c r="Q761" i="1"/>
  <c r="Q781" i="1"/>
  <c r="R791" i="1"/>
  <c r="Q794" i="1"/>
  <c r="Q797" i="1"/>
  <c r="Q814" i="1"/>
  <c r="Q729" i="1"/>
  <c r="Q732" i="1"/>
  <c r="Q750" i="1"/>
  <c r="Q798" i="1"/>
  <c r="Q804" i="1"/>
  <c r="Q741" i="1"/>
  <c r="R759" i="1"/>
  <c r="R816" i="1"/>
  <c r="Q733" i="1"/>
  <c r="Q742" i="1"/>
  <c r="Q751" i="1"/>
  <c r="Q760" i="1"/>
  <c r="Q780" i="1"/>
  <c r="Q793" i="1"/>
  <c r="Q813" i="1"/>
  <c r="R629" i="1"/>
  <c r="Q640" i="1"/>
  <c r="Q648" i="1"/>
  <c r="Q660" i="1"/>
  <c r="R703" i="1"/>
  <c r="Q721" i="1"/>
  <c r="R637" i="1"/>
  <c r="R708" i="1"/>
  <c r="Q631" i="1"/>
  <c r="Q642" i="1"/>
  <c r="Q650" i="1"/>
  <c r="Q654" i="1"/>
  <c r="R669" i="1"/>
  <c r="R677" i="1"/>
  <c r="R685" i="1"/>
  <c r="Q647" i="1"/>
  <c r="Q658" i="1"/>
  <c r="Q662" i="1"/>
  <c r="R628" i="1"/>
  <c r="R724" i="1"/>
  <c r="Q580" i="1"/>
  <c r="Q600" i="1"/>
  <c r="R607" i="1"/>
  <c r="Q534" i="1"/>
  <c r="Q545" i="1"/>
  <c r="Q553" i="1"/>
  <c r="Q564" i="1"/>
  <c r="Q571" i="1"/>
  <c r="Q578" i="1"/>
  <c r="R591" i="1"/>
  <c r="Q612" i="1"/>
  <c r="Q619" i="1"/>
  <c r="Q627" i="1"/>
  <c r="Q529" i="1"/>
  <c r="Q537" i="1"/>
  <c r="Q548" i="1"/>
  <c r="Q556" i="1"/>
  <c r="Q559" i="1"/>
  <c r="Q568" i="1"/>
  <c r="Q582" i="1"/>
  <c r="Q585" i="1"/>
  <c r="Q588" i="1"/>
  <c r="Q598" i="1"/>
  <c r="Q602" i="1"/>
  <c r="Q605" i="1"/>
  <c r="Q616" i="1"/>
  <c r="Q532" i="1"/>
  <c r="Q540" i="1"/>
  <c r="Q543" i="1"/>
  <c r="Q551" i="1"/>
  <c r="Q562" i="1"/>
  <c r="R565" i="1"/>
  <c r="R575" i="1"/>
  <c r="Q592" i="1"/>
  <c r="Q595" i="1"/>
  <c r="Q613" i="1"/>
  <c r="Q535" i="1"/>
  <c r="Q579" i="1"/>
  <c r="Q586" i="1"/>
  <c r="Q589" i="1"/>
  <c r="Q606" i="1"/>
  <c r="R583" i="1"/>
  <c r="R599" i="1"/>
  <c r="R437" i="1"/>
  <c r="R445" i="1"/>
  <c r="Q448" i="1"/>
  <c r="Q463" i="1"/>
  <c r="R509" i="1"/>
  <c r="Q474" i="1"/>
  <c r="R491" i="1"/>
  <c r="Q454" i="1"/>
  <c r="R475" i="1"/>
  <c r="Q482" i="1"/>
  <c r="R507" i="1"/>
  <c r="R515" i="1"/>
  <c r="Q490" i="1"/>
  <c r="R483" i="1"/>
  <c r="Q333" i="1"/>
  <c r="Q334" i="1"/>
  <c r="Q341" i="1"/>
  <c r="R359" i="1"/>
  <c r="R363" i="1"/>
  <c r="R367" i="1"/>
  <c r="R371" i="1"/>
  <c r="R375" i="1"/>
  <c r="R379" i="1"/>
  <c r="Q349" i="1"/>
  <c r="Q410" i="1"/>
  <c r="Q413" i="1"/>
  <c r="Q420" i="1"/>
  <c r="Q385" i="1"/>
  <c r="R399" i="1"/>
  <c r="Q403" i="1"/>
  <c r="Q339" i="1"/>
  <c r="Q350" i="1"/>
  <c r="Q354" i="1"/>
  <c r="Q421" i="1"/>
  <c r="Q290" i="1"/>
  <c r="Q312" i="1"/>
  <c r="Q294" i="1"/>
  <c r="R323" i="1"/>
  <c r="R232" i="1"/>
  <c r="R240" i="1"/>
  <c r="R248" i="1"/>
  <c r="R256" i="1"/>
  <c r="R264" i="1"/>
  <c r="R272" i="1"/>
  <c r="R280" i="1"/>
  <c r="R288" i="1"/>
  <c r="Q307" i="1"/>
  <c r="R315" i="1"/>
  <c r="Q292" i="1"/>
  <c r="R296" i="1"/>
  <c r="R160" i="1"/>
  <c r="S17" i="1" s="1"/>
  <c r="R164" i="1"/>
  <c r="R178" i="1"/>
  <c r="Q128" i="1"/>
  <c r="R147" i="1"/>
  <c r="Q150" i="1"/>
  <c r="Q176" i="1"/>
  <c r="Q182" i="1"/>
  <c r="Q193" i="1"/>
  <c r="Q208" i="1"/>
  <c r="Q146" i="1"/>
  <c r="Q149" i="1"/>
  <c r="Q181" i="1"/>
  <c r="Q188" i="1"/>
  <c r="Q192" i="1"/>
  <c r="Q127" i="1"/>
  <c r="R109" i="1"/>
  <c r="Q97" i="1"/>
  <c r="R91" i="1"/>
  <c r="R89" i="1"/>
  <c r="Q61" i="1"/>
  <c r="R47" i="1"/>
  <c r="Q929" i="1"/>
  <c r="Q937" i="1"/>
  <c r="Q945" i="1"/>
  <c r="Q953" i="1"/>
  <c r="Q961" i="1"/>
  <c r="Q969" i="1"/>
  <c r="Q977" i="1"/>
  <c r="Q985" i="1"/>
  <c r="Q993" i="1"/>
  <c r="Q1001" i="1"/>
  <c r="Q1009" i="1"/>
  <c r="Q1017" i="1"/>
  <c r="Q1025" i="1"/>
  <c r="Q933" i="1"/>
  <c r="Q941" i="1"/>
  <c r="Q949" i="1"/>
  <c r="Q957" i="1"/>
  <c r="Q965" i="1"/>
  <c r="Q973" i="1"/>
  <c r="Q981" i="1"/>
  <c r="Q989" i="1"/>
  <c r="Q997" i="1"/>
  <c r="Q1005" i="1"/>
  <c r="Q1013" i="1"/>
  <c r="Q1021" i="1"/>
  <c r="Q833" i="1"/>
  <c r="Q841" i="1"/>
  <c r="Q849" i="1"/>
  <c r="Q857" i="1"/>
  <c r="Q865" i="1"/>
  <c r="Q873" i="1"/>
  <c r="Q881" i="1"/>
  <c r="Q889" i="1"/>
  <c r="Q897" i="1"/>
  <c r="Q905" i="1"/>
  <c r="Q913" i="1"/>
  <c r="Q921" i="1"/>
  <c r="Q916" i="1"/>
  <c r="Q924" i="1"/>
  <c r="Q831" i="1"/>
  <c r="Q839" i="1"/>
  <c r="Q847" i="1"/>
  <c r="Q855" i="1"/>
  <c r="Q863" i="1"/>
  <c r="Q871" i="1"/>
  <c r="Q879" i="1"/>
  <c r="Q925" i="1"/>
  <c r="Q817" i="1"/>
  <c r="Q825" i="1"/>
  <c r="Q807" i="1"/>
  <c r="Q823" i="1"/>
  <c r="Q824" i="1"/>
  <c r="R635" i="1"/>
  <c r="R643" i="1"/>
  <c r="R651" i="1"/>
  <c r="R659" i="1"/>
  <c r="R667" i="1"/>
  <c r="Q670" i="1"/>
  <c r="R675" i="1"/>
  <c r="Q678" i="1"/>
  <c r="R683" i="1"/>
  <c r="Q686" i="1"/>
  <c r="R691" i="1"/>
  <c r="Q694" i="1"/>
  <c r="R699" i="1"/>
  <c r="Q702" i="1"/>
  <c r="R723" i="1"/>
  <c r="Q633" i="1"/>
  <c r="Q641" i="1"/>
  <c r="Q649" i="1"/>
  <c r="Q657" i="1"/>
  <c r="Q665" i="1"/>
  <c r="Q673" i="1"/>
  <c r="Q681" i="1"/>
  <c r="Q689" i="1"/>
  <c r="Q697" i="1"/>
  <c r="Q705" i="1"/>
  <c r="Q713" i="1"/>
  <c r="Q709" i="1"/>
  <c r="Q717" i="1"/>
  <c r="Q725" i="1"/>
  <c r="Q569" i="1"/>
  <c r="Q577" i="1"/>
  <c r="Q601" i="1"/>
  <c r="Q609" i="1"/>
  <c r="Q625" i="1"/>
  <c r="Q623" i="1"/>
  <c r="Q581" i="1"/>
  <c r="Q608" i="1"/>
  <c r="Q624" i="1"/>
  <c r="Q433" i="1"/>
  <c r="Q441" i="1"/>
  <c r="Q449" i="1"/>
  <c r="Q457" i="1"/>
  <c r="Q465" i="1"/>
  <c r="Q473" i="1"/>
  <c r="Q481" i="1"/>
  <c r="Q489" i="1"/>
  <c r="Q497" i="1"/>
  <c r="Q505" i="1"/>
  <c r="Q513" i="1"/>
  <c r="Q521" i="1"/>
  <c r="Q428" i="1"/>
  <c r="Q436" i="1"/>
  <c r="Q444" i="1"/>
  <c r="Q452" i="1"/>
  <c r="Q460" i="1"/>
  <c r="Q468" i="1"/>
  <c r="Q476" i="1"/>
  <c r="Q484" i="1"/>
  <c r="Q492" i="1"/>
  <c r="Q500" i="1"/>
  <c r="Q508" i="1"/>
  <c r="Q516" i="1"/>
  <c r="Q524" i="1"/>
  <c r="Q525" i="1"/>
  <c r="Q353" i="1"/>
  <c r="Q425" i="1"/>
  <c r="Q332" i="1"/>
  <c r="Q340" i="1"/>
  <c r="Q348" i="1"/>
  <c r="Q356" i="1"/>
  <c r="Q364" i="1"/>
  <c r="Q372" i="1"/>
  <c r="Q380" i="1"/>
  <c r="Q388" i="1"/>
  <c r="Q396" i="1"/>
  <c r="Q415" i="1"/>
  <c r="Q328" i="1"/>
  <c r="Q336" i="1"/>
  <c r="Q344" i="1"/>
  <c r="Q352" i="1"/>
  <c r="Q360" i="1"/>
  <c r="Q368" i="1"/>
  <c r="Q376" i="1"/>
  <c r="Q384" i="1"/>
  <c r="Q392" i="1"/>
  <c r="Q400" i="1"/>
  <c r="Q408" i="1"/>
  <c r="Q416" i="1"/>
  <c r="Q424" i="1"/>
  <c r="Q230" i="1"/>
  <c r="Q254" i="1"/>
  <c r="Q286" i="1"/>
  <c r="Q233" i="1"/>
  <c r="R238" i="1"/>
  <c r="Q241" i="1"/>
  <c r="R246" i="1"/>
  <c r="Q249" i="1"/>
  <c r="Q257" i="1"/>
  <c r="R262" i="1"/>
  <c r="Q265" i="1"/>
  <c r="R270" i="1"/>
  <c r="Q273" i="1"/>
  <c r="R278" i="1"/>
  <c r="Q281" i="1"/>
  <c r="Q289" i="1"/>
  <c r="Q297" i="1"/>
  <c r="Q305" i="1"/>
  <c r="Q313" i="1"/>
  <c r="Q321" i="1"/>
  <c r="Q231" i="1"/>
  <c r="Q239" i="1"/>
  <c r="Q247" i="1"/>
  <c r="Q255" i="1"/>
  <c r="Q263" i="1"/>
  <c r="Q271" i="1"/>
  <c r="Q279" i="1"/>
  <c r="Q287" i="1"/>
  <c r="Q295" i="1"/>
  <c r="Q303" i="1"/>
  <c r="Q311" i="1"/>
  <c r="Q319" i="1"/>
  <c r="Q327" i="1"/>
  <c r="Q309" i="1"/>
  <c r="Q317" i="1"/>
  <c r="Q325" i="1"/>
  <c r="R155" i="1"/>
  <c r="R163" i="1"/>
  <c r="R171" i="1"/>
  <c r="S18" i="1" s="1"/>
  <c r="R179" i="1"/>
  <c r="R187" i="1"/>
  <c r="R195" i="1"/>
  <c r="Q217" i="1"/>
  <c r="Q225" i="1"/>
  <c r="Q141" i="1"/>
  <c r="Q151" i="1"/>
  <c r="Q159" i="1"/>
  <c r="Q167" i="1"/>
  <c r="Q175" i="1"/>
  <c r="Q183" i="1"/>
  <c r="Q191" i="1"/>
  <c r="Q199" i="1"/>
  <c r="Q207" i="1"/>
  <c r="Q215" i="1"/>
  <c r="Q223" i="1"/>
  <c r="Q134" i="1"/>
  <c r="Q138" i="1"/>
  <c r="Q154" i="1"/>
  <c r="Q162" i="1"/>
  <c r="Q170" i="1"/>
  <c r="Q200" i="1"/>
  <c r="Q216" i="1"/>
  <c r="Q224" i="1"/>
  <c r="R139" i="1"/>
  <c r="Q145" i="1"/>
  <c r="Q143" i="1"/>
  <c r="Q129" i="1"/>
  <c r="Q137" i="1"/>
  <c r="Q135" i="1"/>
  <c r="Q133" i="1"/>
  <c r="R119" i="1"/>
  <c r="Q121" i="1"/>
  <c r="Q123" i="1"/>
  <c r="R115" i="1"/>
  <c r="Q111" i="1"/>
  <c r="Q113" i="1"/>
  <c r="R103" i="1"/>
  <c r="Q99" i="1"/>
  <c r="Q101" i="1"/>
  <c r="Q93" i="1"/>
  <c r="Q83" i="1"/>
  <c r="Q79" i="1"/>
  <c r="Q81" i="1"/>
  <c r="R71" i="1"/>
  <c r="Q73" i="1"/>
  <c r="Q69" i="1"/>
  <c r="Q67" i="1"/>
  <c r="Q63" i="1"/>
  <c r="Q59" i="1"/>
  <c r="Q51" i="1"/>
  <c r="Q53" i="1"/>
  <c r="R39" i="1"/>
  <c r="Q41" i="1"/>
  <c r="Q43" i="1"/>
  <c r="J20" i="1" s="1"/>
  <c r="Q35" i="1"/>
  <c r="J22" i="1" s="1"/>
  <c r="O44" i="1"/>
  <c r="O42" i="1"/>
  <c r="O40" i="1"/>
  <c r="O38" i="1"/>
  <c r="O36" i="1"/>
  <c r="O34" i="1"/>
  <c r="O32" i="1"/>
  <c r="O30" i="1"/>
  <c r="J18" i="1" l="1"/>
  <c r="S19" i="1"/>
  <c r="S21" i="1"/>
  <c r="S16" i="1"/>
  <c r="S20" i="1"/>
  <c r="S22" i="1"/>
  <c r="S15" i="1"/>
  <c r="Y9" i="6"/>
  <c r="P9" i="6"/>
  <c r="J9" i="6"/>
  <c r="Y8" i="6"/>
  <c r="Y7" i="6"/>
  <c r="J7" i="6"/>
  <c r="Y6" i="6"/>
  <c r="J6" i="6"/>
  <c r="Y5" i="6"/>
  <c r="J5" i="6"/>
  <c r="A3" i="6"/>
  <c r="A2" i="6"/>
  <c r="A1" i="6"/>
  <c r="S23" i="1" l="1"/>
  <c r="A5" i="9"/>
  <c r="S111" i="5" l="1"/>
  <c r="Z111" i="5"/>
  <c r="Z115" i="5" l="1"/>
  <c r="Z114" i="5"/>
  <c r="Z113" i="5"/>
  <c r="Z112" i="5"/>
  <c r="S115" i="5"/>
  <c r="S114" i="5"/>
  <c r="S113" i="5"/>
  <c r="S112" i="5"/>
  <c r="A14" i="9"/>
  <c r="AA10" i="9"/>
  <c r="R10" i="9"/>
  <c r="J10" i="9"/>
  <c r="AA9" i="9"/>
  <c r="AA8" i="9"/>
  <c r="J8" i="9"/>
  <c r="AA7" i="9"/>
  <c r="J7" i="9"/>
  <c r="AA6" i="9"/>
  <c r="J6" i="9"/>
  <c r="AG115" i="5" l="1"/>
  <c r="AG114" i="5"/>
  <c r="AG113" i="5"/>
  <c r="AG112" i="5"/>
  <c r="AG111" i="5"/>
  <c r="F122" i="5" l="1"/>
  <c r="F121" i="5"/>
  <c r="F118" i="5"/>
  <c r="R104" i="5"/>
  <c r="R103" i="5"/>
  <c r="R100" i="5"/>
  <c r="M18" i="5"/>
  <c r="AD103" i="5"/>
  <c r="AD104" i="5"/>
  <c r="AD100" i="5"/>
  <c r="AD92" i="5"/>
  <c r="AD99" i="5"/>
  <c r="AD98" i="5"/>
  <c r="AD97" i="5"/>
  <c r="AD96" i="5"/>
  <c r="AD95" i="5"/>
  <c r="AD94" i="5"/>
  <c r="AD93" i="5"/>
  <c r="R99" i="5"/>
  <c r="R98" i="5"/>
  <c r="R97" i="5"/>
  <c r="R96" i="5"/>
  <c r="R95" i="5"/>
  <c r="R94" i="5"/>
  <c r="R93" i="5"/>
  <c r="F117" i="5"/>
  <c r="F116" i="5"/>
  <c r="F115" i="5"/>
  <c r="F114" i="5"/>
  <c r="F113" i="5"/>
  <c r="F112" i="5"/>
  <c r="F111" i="5"/>
  <c r="A28" i="1"/>
  <c r="O126" i="1"/>
  <c r="O124" i="1"/>
  <c r="O122" i="1"/>
  <c r="O120" i="1"/>
  <c r="O118" i="1"/>
  <c r="O116" i="1"/>
  <c r="O114" i="1"/>
  <c r="O112" i="1"/>
  <c r="O110" i="1"/>
  <c r="O108" i="1"/>
  <c r="O106" i="1"/>
  <c r="O104" i="1"/>
  <c r="O102" i="1"/>
  <c r="O100" i="1"/>
  <c r="O98" i="1"/>
  <c r="O96" i="1"/>
  <c r="O94" i="1"/>
  <c r="O92" i="1"/>
  <c r="O90" i="1"/>
  <c r="O88" i="1"/>
  <c r="O86" i="1"/>
  <c r="O84" i="1"/>
  <c r="O82" i="1"/>
  <c r="O80" i="1"/>
  <c r="O78" i="1"/>
  <c r="O76" i="1"/>
  <c r="O74" i="1"/>
  <c r="O72" i="1"/>
  <c r="O70" i="1"/>
  <c r="O68" i="1"/>
  <c r="O66" i="1"/>
  <c r="O64" i="1"/>
  <c r="O62" i="1"/>
  <c r="O60" i="1"/>
  <c r="O58" i="1"/>
  <c r="O56" i="1"/>
  <c r="O54" i="1"/>
  <c r="O52" i="1"/>
  <c r="O50" i="1"/>
  <c r="O48" i="1"/>
  <c r="O46" i="1"/>
  <c r="O29" i="1"/>
  <c r="F110" i="5"/>
  <c r="R92" i="5"/>
  <c r="F45" i="5"/>
  <c r="F44" i="5"/>
  <c r="I18" i="5"/>
  <c r="G66" i="5" l="1"/>
  <c r="G61" i="5"/>
  <c r="F123" i="5"/>
  <c r="M24" i="5" s="1"/>
  <c r="F119" i="5"/>
  <c r="F124" i="5" l="1"/>
  <c r="I24" i="5"/>
  <c r="Q24" i="5" s="1"/>
  <c r="AD105" i="5"/>
  <c r="M22" i="5" s="1"/>
  <c r="AD101" i="5"/>
  <c r="AD106" i="5" l="1"/>
  <c r="I22" i="5"/>
  <c r="Q22" i="5" s="1"/>
  <c r="Q18" i="5"/>
  <c r="R105" i="5"/>
  <c r="M21" i="5" s="1"/>
  <c r="R101" i="5"/>
  <c r="F105" i="5"/>
  <c r="M19" i="5" s="1"/>
  <c r="F101" i="5"/>
  <c r="I19" i="5" s="1"/>
  <c r="R126" i="1"/>
  <c r="R124" i="1"/>
  <c r="R122" i="1"/>
  <c r="R120" i="1"/>
  <c r="R118" i="1"/>
  <c r="R116" i="1"/>
  <c r="R114" i="1"/>
  <c r="R112" i="1"/>
  <c r="R110" i="1"/>
  <c r="R108" i="1"/>
  <c r="R106" i="1"/>
  <c r="R104" i="1"/>
  <c r="R102" i="1"/>
  <c r="R100" i="1"/>
  <c r="R98" i="1"/>
  <c r="R96" i="1"/>
  <c r="R94" i="1"/>
  <c r="R92" i="1"/>
  <c r="R90" i="1"/>
  <c r="R88" i="1"/>
  <c r="R86" i="1"/>
  <c r="R84" i="1"/>
  <c r="R82" i="1"/>
  <c r="R80" i="1"/>
  <c r="R78" i="1"/>
  <c r="R76" i="1"/>
  <c r="R74" i="1"/>
  <c r="R72" i="1"/>
  <c r="R70" i="1"/>
  <c r="R68" i="1"/>
  <c r="R66" i="1"/>
  <c r="R64" i="1"/>
  <c r="R62" i="1"/>
  <c r="R60" i="1"/>
  <c r="R58" i="1"/>
  <c r="R56" i="1"/>
  <c r="R54" i="1"/>
  <c r="R52" i="1"/>
  <c r="R50" i="1"/>
  <c r="R48" i="1"/>
  <c r="R46" i="1"/>
  <c r="R42" i="1"/>
  <c r="R40" i="1"/>
  <c r="R38" i="1"/>
  <c r="R36" i="1"/>
  <c r="R34" i="1"/>
  <c r="R32" i="1"/>
  <c r="R30" i="1"/>
  <c r="R29" i="1"/>
  <c r="O28" i="1"/>
  <c r="D22" i="1" s="1"/>
  <c r="D24" i="1" s="1"/>
  <c r="Q29" i="1"/>
  <c r="Q30" i="1"/>
  <c r="J16" i="1" l="1"/>
  <c r="R28" i="1"/>
  <c r="F106" i="5"/>
  <c r="I21" i="5"/>
  <c r="Q21" i="5" s="1"/>
  <c r="R106" i="5"/>
  <c r="Q28" i="1"/>
  <c r="Q19" i="5"/>
  <c r="W35" i="6"/>
  <c r="Y9" i="5"/>
  <c r="Y8" i="5"/>
  <c r="Y7" i="5"/>
  <c r="Y6" i="5"/>
  <c r="Y5" i="5"/>
  <c r="O9" i="8"/>
  <c r="O8" i="8"/>
  <c r="O7" i="8"/>
  <c r="O6" i="8"/>
  <c r="O5" i="8"/>
  <c r="H9" i="8"/>
  <c r="J9" i="5"/>
  <c r="E9" i="8"/>
  <c r="P9" i="5"/>
  <c r="AF51" i="5" l="1"/>
  <c r="E5" i="8" l="1"/>
  <c r="AA87" i="5" l="1"/>
  <c r="AE86" i="5" l="1"/>
  <c r="AC88" i="5"/>
  <c r="AE84" i="5"/>
  <c r="Z88" i="5"/>
  <c r="AB88" i="5"/>
  <c r="AE85" i="5"/>
  <c r="AE87" i="5"/>
  <c r="Y88" i="5"/>
  <c r="AE80" i="5"/>
  <c r="AE83" i="5"/>
  <c r="AD88" i="5"/>
  <c r="AE82" i="5"/>
  <c r="AE81" i="5"/>
  <c r="X19" i="5"/>
  <c r="Q55" i="5"/>
  <c r="X80" i="5" l="1"/>
  <c r="Q61" i="5"/>
  <c r="Q46" i="5"/>
  <c r="AA88" i="5"/>
  <c r="AE88" i="5" s="1"/>
  <c r="W88" i="5"/>
  <c r="P88" i="5"/>
  <c r="N88" i="5"/>
  <c r="M88" i="5"/>
  <c r="S88" i="5"/>
  <c r="T88" i="5"/>
  <c r="Q88" i="5"/>
  <c r="L88" i="5"/>
  <c r="O88" i="5"/>
  <c r="R88" i="5"/>
  <c r="J88" i="5"/>
  <c r="K88" i="5"/>
  <c r="U88" i="5"/>
  <c r="V88" i="5"/>
  <c r="X88" i="5" l="1"/>
  <c r="F46" i="5" l="1"/>
  <c r="F42" i="5" l="1"/>
  <c r="P41" i="5"/>
  <c r="Q126" i="1"/>
  <c r="Q124" i="1"/>
  <c r="Q122" i="1"/>
  <c r="Q120" i="1"/>
  <c r="Q118" i="1"/>
  <c r="Q116" i="1"/>
  <c r="Q114" i="1"/>
  <c r="Q112" i="1"/>
  <c r="Q110" i="1"/>
  <c r="Q108" i="1"/>
  <c r="Q106" i="1"/>
  <c r="Q104" i="1"/>
  <c r="Q102" i="1"/>
  <c r="Q100" i="1"/>
  <c r="Q42" i="1"/>
  <c r="Q40" i="1"/>
  <c r="Q38" i="1"/>
  <c r="Q98" i="1"/>
  <c r="Q96" i="1"/>
  <c r="Q94" i="1"/>
  <c r="Q92" i="1"/>
  <c r="Q90" i="1"/>
  <c r="Q88" i="1"/>
  <c r="Q86" i="1"/>
  <c r="AC45" i="5" s="1"/>
  <c r="Q84" i="1"/>
  <c r="AC43" i="5" s="1"/>
  <c r="Q82" i="1"/>
  <c r="AC41" i="5" s="1"/>
  <c r="Q80" i="1"/>
  <c r="AC52" i="5" s="1"/>
  <c r="Q78" i="1"/>
  <c r="AC50" i="5" s="1"/>
  <c r="Q76" i="1"/>
  <c r="AC48" i="5" s="1"/>
  <c r="Q74" i="1"/>
  <c r="AC46" i="5" s="1"/>
  <c r="Q72" i="1"/>
  <c r="Q70" i="1"/>
  <c r="Q68" i="1"/>
  <c r="Q66" i="1"/>
  <c r="Q64" i="1"/>
  <c r="Q62" i="1"/>
  <c r="Q60" i="1"/>
  <c r="Q58" i="1"/>
  <c r="Q56" i="1"/>
  <c r="Q54" i="1"/>
  <c r="Q52" i="1"/>
  <c r="Q50" i="1"/>
  <c r="Q48" i="1"/>
  <c r="R44" i="1"/>
  <c r="Q32" i="1"/>
  <c r="AF42" i="5" l="1"/>
  <c r="AF64" i="5"/>
  <c r="AF32" i="5"/>
  <c r="AF48" i="5"/>
  <c r="AF50" i="5"/>
  <c r="AF40" i="5"/>
  <c r="AF54" i="5"/>
  <c r="AF59" i="5"/>
  <c r="AF43" i="5"/>
  <c r="AF45" i="5"/>
  <c r="AF68" i="5"/>
  <c r="AF21" i="5"/>
  <c r="AF73" i="5"/>
  <c r="AF52" i="5"/>
  <c r="AF55" i="5"/>
  <c r="AF61" i="5"/>
  <c r="AF53" i="5"/>
  <c r="AF47" i="5"/>
  <c r="AF72" i="5"/>
  <c r="AF65" i="5"/>
  <c r="AF44" i="5"/>
  <c r="AF49" i="5"/>
  <c r="AF41" i="5"/>
  <c r="AF60" i="5"/>
  <c r="AF33" i="5"/>
  <c r="AF62" i="5"/>
  <c r="AF46" i="5"/>
  <c r="AC47" i="5"/>
  <c r="AC51" i="5"/>
  <c r="AC44" i="5"/>
  <c r="AC42" i="5"/>
  <c r="AC49" i="5"/>
  <c r="AC40" i="5"/>
  <c r="AC63" i="5"/>
  <c r="AC36" i="5"/>
  <c r="AC67" i="5"/>
  <c r="J19" i="1"/>
  <c r="AC32" i="5"/>
  <c r="AC22" i="5"/>
  <c r="AC68" i="5"/>
  <c r="AC59" i="5"/>
  <c r="AC35" i="5"/>
  <c r="AC33" i="5"/>
  <c r="AC34" i="5"/>
  <c r="AC29" i="5"/>
  <c r="AC26" i="5"/>
  <c r="AC72" i="5"/>
  <c r="AC65" i="5"/>
  <c r="AC56" i="5"/>
  <c r="AC28" i="5"/>
  <c r="J15" i="1"/>
  <c r="AF34" i="5"/>
  <c r="AF25" i="5"/>
  <c r="AF24" i="5"/>
  <c r="AF36" i="5"/>
  <c r="AF35" i="5"/>
  <c r="AF26" i="5"/>
  <c r="AF31" i="5"/>
  <c r="AF39" i="5"/>
  <c r="AF38" i="5"/>
  <c r="AF37" i="5"/>
  <c r="AF28" i="5"/>
  <c r="AF69" i="5"/>
  <c r="AF30" i="5"/>
  <c r="AF29" i="5"/>
  <c r="AF20" i="5"/>
  <c r="AF19" i="5"/>
  <c r="AF63" i="5"/>
  <c r="AF70" i="5"/>
  <c r="AF56" i="5"/>
  <c r="AF22" i="5"/>
  <c r="AF27" i="5"/>
  <c r="AF71" i="5"/>
  <c r="AF23" i="5"/>
  <c r="AF58" i="5"/>
  <c r="AF57" i="5"/>
  <c r="AF67" i="5"/>
  <c r="AF66" i="5"/>
  <c r="J17" i="1"/>
  <c r="AC21" i="5"/>
  <c r="M20" i="5"/>
  <c r="M23" i="5"/>
  <c r="F49" i="5"/>
  <c r="Q44" i="1"/>
  <c r="Q34" i="1"/>
  <c r="J21" i="1" s="1"/>
  <c r="Q36" i="1"/>
  <c r="J23" i="1" s="1"/>
  <c r="Q46" i="1"/>
  <c r="AC24" i="5" s="1"/>
  <c r="AC19" i="5" l="1"/>
  <c r="AC53" i="5"/>
  <c r="AC23" i="5"/>
  <c r="AC38" i="5"/>
  <c r="AC37" i="5"/>
  <c r="AC39" i="5"/>
  <c r="AC58" i="5"/>
  <c r="AC54" i="5"/>
  <c r="AC61" i="5"/>
  <c r="AC62" i="5"/>
  <c r="AC55" i="5"/>
  <c r="AC70" i="5"/>
  <c r="AC60" i="5"/>
  <c r="AC57" i="5"/>
  <c r="AC64" i="5"/>
  <c r="AC71" i="5"/>
  <c r="AC69" i="5"/>
  <c r="AC66" i="5"/>
  <c r="AC31" i="5"/>
  <c r="AC30" i="5"/>
  <c r="AC73" i="5"/>
  <c r="AC25" i="5"/>
  <c r="AC27" i="5"/>
  <c r="AC20" i="5"/>
  <c r="J24" i="1"/>
  <c r="I23" i="5"/>
  <c r="Q23" i="5" s="1"/>
  <c r="I20" i="5"/>
  <c r="Q20" i="5" s="1"/>
  <c r="J7" i="5"/>
  <c r="J6" i="5"/>
  <c r="J5" i="5"/>
  <c r="AI26" i="5" l="1"/>
  <c r="AI58" i="5"/>
  <c r="AI63" i="5"/>
  <c r="AI46" i="5"/>
  <c r="AI64" i="5"/>
  <c r="AI29" i="5"/>
  <c r="AI71" i="5"/>
  <c r="AI21" i="5"/>
  <c r="AI52" i="5"/>
  <c r="AI59" i="5"/>
  <c r="AI56" i="5"/>
  <c r="AI66" i="5"/>
  <c r="AI65" i="5"/>
  <c r="AI45" i="5"/>
  <c r="AI40" i="5"/>
  <c r="AI20" i="5"/>
  <c r="AI53" i="5"/>
  <c r="AI50" i="5"/>
  <c r="AI61" i="5"/>
  <c r="AI34" i="5"/>
  <c r="AI73" i="5"/>
  <c r="AI68" i="5"/>
  <c r="AI35" i="5"/>
  <c r="AI30" i="5"/>
  <c r="AI57" i="5"/>
  <c r="AI47" i="5"/>
  <c r="AI67" i="5"/>
  <c r="AI41" i="5"/>
  <c r="AI32" i="5"/>
  <c r="AI72" i="5"/>
  <c r="AI54" i="5"/>
  <c r="AI69" i="5"/>
  <c r="AI38" i="5"/>
  <c r="AI25" i="5"/>
  <c r="AI37" i="5"/>
  <c r="AI39" i="5"/>
  <c r="AI55" i="5"/>
  <c r="AI43" i="5"/>
  <c r="AI49" i="5"/>
  <c r="AI62" i="5"/>
  <c r="AI44" i="5"/>
  <c r="AI51" i="5"/>
  <c r="AI48" i="5"/>
  <c r="AI60" i="5"/>
  <c r="AI33" i="5"/>
  <c r="AI36" i="5"/>
  <c r="AI70" i="5"/>
  <c r="AI42" i="5"/>
  <c r="AI28" i="5"/>
  <c r="AI23" i="5"/>
  <c r="AI27" i="5"/>
  <c r="AI31" i="5"/>
  <c r="AI22" i="5"/>
  <c r="AI24" i="5"/>
  <c r="AF74" i="5"/>
  <c r="AI19" i="5"/>
  <c r="AC74" i="5"/>
  <c r="AI74" i="5" l="1"/>
  <c r="L25" i="1"/>
</calcChain>
</file>

<file path=xl/sharedStrings.xml><?xml version="1.0" encoding="utf-8"?>
<sst xmlns="http://schemas.openxmlformats.org/spreadsheetml/2006/main" count="5042" uniqueCount="482">
  <si>
    <t xml:space="preserve">Family and Community Support Program </t>
  </si>
  <si>
    <t>Agency Name:</t>
  </si>
  <si>
    <t>Contact Name(s):</t>
  </si>
  <si>
    <t xml:space="preserve">Physical Address (location) of Program: </t>
  </si>
  <si>
    <t>#</t>
  </si>
  <si>
    <t xml:space="preserve">Month Being Reported </t>
  </si>
  <si>
    <t>Client Internal ID</t>
  </si>
  <si>
    <t>Support Code for FS</t>
  </si>
  <si>
    <t>Support Code for CES</t>
  </si>
  <si>
    <t>Age</t>
  </si>
  <si>
    <t>Race</t>
  </si>
  <si>
    <t>Gender</t>
  </si>
  <si>
    <t xml:space="preserve">Family Contributions During Month </t>
  </si>
  <si>
    <t>Additional Resources Generated during the Month</t>
  </si>
  <si>
    <t>FS</t>
  </si>
  <si>
    <t>CES</t>
  </si>
  <si>
    <t>Description</t>
  </si>
  <si>
    <t>Family Contributions:</t>
  </si>
  <si>
    <t>TOTAL FUNDS APPROVED:</t>
  </si>
  <si>
    <t xml:space="preserve"># of Requests Approved: </t>
  </si>
  <si>
    <t># of Requests Denied:</t>
  </si>
  <si>
    <t>TOTAL AMOUNT OF FLEX FUNDS (FS &amp;CES) LEFT AT END OF MONTH:</t>
  </si>
  <si>
    <t>123 Anywhere Street. Anywhere, WV 00000</t>
  </si>
  <si>
    <t>NOTES</t>
  </si>
  <si>
    <t>Month</t>
  </si>
  <si>
    <t>July</t>
  </si>
  <si>
    <t>Number Served</t>
  </si>
  <si>
    <t>Flex Funds Allocated</t>
  </si>
  <si>
    <t>Medical Related</t>
  </si>
  <si>
    <t>Medication</t>
  </si>
  <si>
    <t>Adaptive Equipment</t>
  </si>
  <si>
    <t>Environmental Accessibility</t>
  </si>
  <si>
    <t>Attendant Care</t>
  </si>
  <si>
    <t>Food</t>
  </si>
  <si>
    <t>Housing Maintenance</t>
  </si>
  <si>
    <t>Clothing</t>
  </si>
  <si>
    <t>Essential Well-Being</t>
  </si>
  <si>
    <t>Personal Care items (such as soap, shampoo, combs/brushes, etc.)</t>
  </si>
  <si>
    <t>Integrated Activities</t>
  </si>
  <si>
    <t xml:space="preserve">Other essential Commodities to Maintain Community Stability </t>
  </si>
  <si>
    <t>Transportation</t>
  </si>
  <si>
    <t>Therapy and Training</t>
  </si>
  <si>
    <t>Autism Spectrum Disorder</t>
  </si>
  <si>
    <t>Intellectual Disability</t>
  </si>
  <si>
    <t>Developmental Delay</t>
  </si>
  <si>
    <t>Cerebral Palsy</t>
  </si>
  <si>
    <t>Traumatic Brain Injury</t>
  </si>
  <si>
    <t>Hearing Impaired</t>
  </si>
  <si>
    <t>Visually Impaired</t>
  </si>
  <si>
    <t>Downs Syndrome</t>
  </si>
  <si>
    <t>Other Developmental Disability</t>
  </si>
  <si>
    <t>TOTAL FS DIAGNOSES</t>
  </si>
  <si>
    <t>MI</t>
  </si>
  <si>
    <t>SA</t>
  </si>
  <si>
    <t>TOTAL CES DIAGNOSES</t>
  </si>
  <si>
    <t>TOTAL FS &amp; CES DIAGNOSES</t>
  </si>
  <si>
    <t>Ages</t>
  </si>
  <si>
    <t>Age 12 and under</t>
  </si>
  <si>
    <t>Age 13-17</t>
  </si>
  <si>
    <t>Age 18 -20</t>
  </si>
  <si>
    <t>Age 21-24</t>
  </si>
  <si>
    <t>Age 25-44</t>
  </si>
  <si>
    <t>Age 45-64</t>
  </si>
  <si>
    <t>Age 65 -74</t>
  </si>
  <si>
    <t>Age 75 and older</t>
  </si>
  <si>
    <t>Total Individuals</t>
  </si>
  <si>
    <t>I&amp;R</t>
  </si>
  <si>
    <t>YES</t>
  </si>
  <si>
    <t>NO</t>
  </si>
  <si>
    <t xml:space="preserve">NEEDS MET </t>
  </si>
  <si>
    <t>RACE</t>
  </si>
  <si>
    <t>Asian</t>
  </si>
  <si>
    <t>Native Hawaiian/Pacific</t>
  </si>
  <si>
    <t>More than one race reported</t>
  </si>
  <si>
    <t>Unknown</t>
  </si>
  <si>
    <t>Hispanic/Latino Origin</t>
  </si>
  <si>
    <t>Not Hispanic or Latino</t>
  </si>
  <si>
    <t xml:space="preserve">Hispanic / Latino </t>
  </si>
  <si>
    <t xml:space="preserve">Unknown </t>
  </si>
  <si>
    <t>GENDER</t>
  </si>
  <si>
    <t>Female</t>
  </si>
  <si>
    <t>Male</t>
  </si>
  <si>
    <t>COUNTIES</t>
  </si>
  <si>
    <t>Region</t>
  </si>
  <si>
    <t>County</t>
  </si>
  <si>
    <t>TOTAL</t>
  </si>
  <si>
    <t>Brooke</t>
  </si>
  <si>
    <t>Hancock</t>
  </si>
  <si>
    <t>Marshall</t>
  </si>
  <si>
    <t>Ohio</t>
  </si>
  <si>
    <t>Wetzel</t>
  </si>
  <si>
    <t>Berkeley</t>
  </si>
  <si>
    <t>Grant</t>
  </si>
  <si>
    <t>Hampshire</t>
  </si>
  <si>
    <t>Hardy</t>
  </si>
  <si>
    <t>Jefferson</t>
  </si>
  <si>
    <t>Mineral</t>
  </si>
  <si>
    <t>Morgan</t>
  </si>
  <si>
    <t>Pendleton</t>
  </si>
  <si>
    <t>Calhoun</t>
  </si>
  <si>
    <t>Jackson</t>
  </si>
  <si>
    <t>Pleasants</t>
  </si>
  <si>
    <t>Ritchie</t>
  </si>
  <si>
    <t>Roane</t>
  </si>
  <si>
    <t>Tyler</t>
  </si>
  <si>
    <t>Wirt</t>
  </si>
  <si>
    <t>Wood</t>
  </si>
  <si>
    <t>Barbour</t>
  </si>
  <si>
    <t>Braxton</t>
  </si>
  <si>
    <t>Doddridge</t>
  </si>
  <si>
    <t>Gilmer</t>
  </si>
  <si>
    <t>Harrison</t>
  </si>
  <si>
    <t>Lewis</t>
  </si>
  <si>
    <t>Marion</t>
  </si>
  <si>
    <t>Monongalia</t>
  </si>
  <si>
    <t>Preston</t>
  </si>
  <si>
    <t>Randolph</t>
  </si>
  <si>
    <t>Taylor</t>
  </si>
  <si>
    <t>Tucker</t>
  </si>
  <si>
    <t>Upshur</t>
  </si>
  <si>
    <t>Boone</t>
  </si>
  <si>
    <t>Cabell</t>
  </si>
  <si>
    <t>Clay</t>
  </si>
  <si>
    <t>Kanawha</t>
  </si>
  <si>
    <t>Lincoln</t>
  </si>
  <si>
    <t>Logan</t>
  </si>
  <si>
    <t>Mason</t>
  </si>
  <si>
    <t>Mingo</t>
  </si>
  <si>
    <t>Putnam</t>
  </si>
  <si>
    <t>Wayne</t>
  </si>
  <si>
    <t>Fayette</t>
  </si>
  <si>
    <t>Greenbrier</t>
  </si>
  <si>
    <t>McDowell</t>
  </si>
  <si>
    <t>Mercer</t>
  </si>
  <si>
    <t>Monroe</t>
  </si>
  <si>
    <t>Nicholas</t>
  </si>
  <si>
    <t>Pocahontas</t>
  </si>
  <si>
    <t>Raleigh</t>
  </si>
  <si>
    <t>Summers</t>
  </si>
  <si>
    <t>Webster</t>
  </si>
  <si>
    <t>Wyoming</t>
  </si>
  <si>
    <t>Housing Security Deposits, Rent, Utilities</t>
  </si>
  <si>
    <t>American Indian Alaskan Native</t>
  </si>
  <si>
    <t>Autism, Rhett's Disorder</t>
  </si>
  <si>
    <t>Developmental Disability</t>
  </si>
  <si>
    <t>Head Injury</t>
  </si>
  <si>
    <t>Visually Impaired, Blind</t>
  </si>
  <si>
    <t>Attention Deficit, Fetal Alcohol, Attention Deficit, Epilepsy, Seizure Disorder, Hydrocephalic, Muscular Dystrophy, Turrets</t>
  </si>
  <si>
    <t>Adaptive Equipment, Assistive Technology, Bicycle, Braille Watch, Bathtub Lift, Computer/Printer, Equipment,  TDD Device, Wheel Chair Repair</t>
  </si>
  <si>
    <t>Home Modifications</t>
  </si>
  <si>
    <t xml:space="preserve">Karate - Swimming Lessons, Recreation, Camp - YMCA, Swimming Pool </t>
  </si>
  <si>
    <t>Therapy / Training</t>
  </si>
  <si>
    <t>Educational Software - Games, Education Tuition, Job Coach, Training, Tutoring</t>
  </si>
  <si>
    <t>COVERS</t>
  </si>
  <si>
    <t xml:space="preserve">Clothing, Diapers, Emergency Housing - Move, Exercise Equipment, Funeral Expenses, Legal Expenses, Phone - Phone Bill, Taxes, Television - VCR - DVD </t>
  </si>
  <si>
    <t>Temporary housing including hotel/motel rooms</t>
  </si>
  <si>
    <t>FS SUPPORT CODE</t>
  </si>
  <si>
    <t>Child Care, Hired Companion, Respite</t>
  </si>
  <si>
    <t>Air Conditioner, Appliances, Dryer, Furnace, Furniture, Fuel - Heating, Generator, Household Items, Refrigerator, Stove, Utilities, Vacuum Cleaner, Washer, Water Heater, Water Purifier</t>
  </si>
  <si>
    <t xml:space="preserve">Dental Expenses, Eye Glasses, Nutritional Supplements, Hearing Aids, Speech - Physical Therapy </t>
  </si>
  <si>
    <t>CES SUPPORT CODE</t>
  </si>
  <si>
    <t>x</t>
  </si>
  <si>
    <t>REGION</t>
  </si>
  <si>
    <t xml:space="preserve">COUNTY </t>
  </si>
  <si>
    <t>Hispanic Latino Origin</t>
  </si>
  <si>
    <t xml:space="preserve">Hispanic-Latino </t>
  </si>
  <si>
    <t>I &amp; R</t>
  </si>
  <si>
    <t>NEED MET</t>
  </si>
  <si>
    <t>Additional Resources Generated:</t>
  </si>
  <si>
    <t xml:space="preserve">Caucasian </t>
  </si>
  <si>
    <t># of Requests Receiving Flex Funds</t>
  </si>
  <si>
    <t>Total Funds Denied:</t>
  </si>
  <si>
    <t>FLEX FUNDS RETURNED BY THE CLIENT, ETC.</t>
  </si>
  <si>
    <t>FS DIAGNOSIS</t>
  </si>
  <si>
    <t>African American /Black</t>
  </si>
  <si>
    <t>African American / Black</t>
  </si>
  <si>
    <t>American Indian / Alaskan Native</t>
  </si>
  <si>
    <t xml:space="preserve">Asian </t>
  </si>
  <si>
    <t>White - Caucasian</t>
  </si>
  <si>
    <t>CES COUNT</t>
  </si>
  <si>
    <t>FS COUNT</t>
  </si>
  <si>
    <t>Diagnosis Code CES</t>
  </si>
  <si>
    <t xml:space="preserve">Diagnosis Code for FS </t>
  </si>
  <si>
    <t>CES DIAGNOSIS</t>
  </si>
  <si>
    <t xml:space="preserve">FS DIAGNOSIS </t>
  </si>
  <si>
    <t>Hispanic- Latino Origin</t>
  </si>
  <si>
    <t>TOTAL COUNT</t>
  </si>
  <si>
    <t>White</t>
  </si>
  <si>
    <t>Native Hawaiian/Pacific Islander</t>
  </si>
  <si>
    <t>Hispanic or Latino</t>
  </si>
  <si>
    <t>Origin Unknown</t>
  </si>
  <si>
    <t>M</t>
  </si>
  <si>
    <t>F</t>
  </si>
  <si>
    <t>MONTHLY TOTALS - YEAR TO DATE</t>
  </si>
  <si>
    <r>
      <t xml:space="preserve">All headers with </t>
    </r>
    <r>
      <rPr>
        <b/>
        <sz val="11"/>
        <color rgb="FFB55607"/>
        <rFont val="Calibri"/>
        <family val="2"/>
        <scheme val="minor"/>
      </rPr>
      <t>brown</t>
    </r>
    <r>
      <rPr>
        <b/>
        <sz val="11"/>
        <color theme="0"/>
        <rFont val="Calibri"/>
        <family val="2"/>
        <scheme val="minor"/>
      </rPr>
      <t xml:space="preserve"> font will have a drop down box; please select the appropriate drop-down box</t>
    </r>
  </si>
  <si>
    <t>ALL FORMS  MUST BE E-MAILED TO DHHR.BHHFReporting@wv.gov</t>
  </si>
  <si>
    <t xml:space="preserve">TAB 2: MonthlyData SETUP </t>
  </si>
  <si>
    <r>
      <t>ü</t>
    </r>
    <r>
      <rPr>
        <sz val="7"/>
        <color theme="1"/>
        <rFont val="Times New Roman"/>
        <family val="1"/>
      </rPr>
      <t xml:space="preserve">  </t>
    </r>
    <r>
      <rPr>
        <sz val="11"/>
        <color theme="1"/>
        <rFont val="Arial"/>
        <family val="2"/>
      </rPr>
      <t>Name of Statement of Work (use the name in Exhibit A (Statement of Work) of the Grant Agreement</t>
    </r>
  </si>
  <si>
    <r>
      <t>ü</t>
    </r>
    <r>
      <rPr>
        <sz val="7"/>
        <color theme="1"/>
        <rFont val="Times New Roman"/>
        <family val="1"/>
      </rPr>
      <t xml:space="preserve">  </t>
    </r>
    <r>
      <rPr>
        <sz val="11"/>
        <color theme="1"/>
        <rFont val="Arial"/>
        <family val="2"/>
      </rPr>
      <t>Agency (Grantee Name:  Official Name of the Grantee</t>
    </r>
  </si>
  <si>
    <r>
      <t>ü</t>
    </r>
    <r>
      <rPr>
        <sz val="7"/>
        <color theme="1"/>
        <rFont val="Times New Roman"/>
        <family val="1"/>
      </rPr>
      <t xml:space="preserve">  </t>
    </r>
    <r>
      <rPr>
        <sz val="11"/>
        <color theme="1"/>
        <rFont val="Arial"/>
        <family val="2"/>
      </rPr>
      <t>Contact Name(s):  Who is the contact person if questions arise</t>
    </r>
  </si>
  <si>
    <r>
      <t>ü</t>
    </r>
    <r>
      <rPr>
        <sz val="7"/>
        <color theme="1"/>
        <rFont val="Times New Roman"/>
        <family val="1"/>
      </rPr>
      <t xml:space="preserve">  </t>
    </r>
    <r>
      <rPr>
        <sz val="11"/>
        <color theme="1"/>
        <rFont val="Arial"/>
        <family val="2"/>
      </rPr>
      <t>Contact Telephone Numbers(s):  Number(s) where the Contact Person can be reached</t>
    </r>
  </si>
  <si>
    <r>
      <t>ü</t>
    </r>
    <r>
      <rPr>
        <sz val="7"/>
        <color theme="1"/>
        <rFont val="Times New Roman"/>
        <family val="1"/>
      </rPr>
      <t xml:space="preserve">  </t>
    </r>
    <r>
      <rPr>
        <sz val="11"/>
        <color theme="1"/>
        <rFont val="Arial"/>
        <family val="2"/>
      </rPr>
      <t>Month Being Reported: Use the drop-down box</t>
    </r>
  </si>
  <si>
    <t>Grantee Name:</t>
  </si>
  <si>
    <r>
      <t>ü</t>
    </r>
    <r>
      <rPr>
        <sz val="7"/>
        <color theme="1"/>
        <rFont val="Times New Roman"/>
        <family val="1"/>
      </rPr>
      <t xml:space="preserve">  </t>
    </r>
    <r>
      <rPr>
        <sz val="11"/>
        <color theme="1"/>
        <rFont val="Arial"/>
        <family val="2"/>
      </rPr>
      <t>Name of Program (Given by Grantee)</t>
    </r>
  </si>
  <si>
    <r>
      <t xml:space="preserve">YELLOW BOXES AT TOP OF PAGE: </t>
    </r>
    <r>
      <rPr>
        <sz val="11"/>
        <color rgb="FFFF0000"/>
        <rFont val="Arial"/>
        <family val="2"/>
      </rPr>
      <t>(This involves the date and will need to be changed monthly)</t>
    </r>
  </si>
  <si>
    <r>
      <t>ü</t>
    </r>
    <r>
      <rPr>
        <sz val="7"/>
        <color theme="1"/>
        <rFont val="Times New Roman"/>
        <family val="1"/>
      </rPr>
      <t xml:space="preserve">  </t>
    </r>
    <r>
      <rPr>
        <sz val="11"/>
        <color theme="1"/>
        <rFont val="Arial"/>
        <family val="2"/>
      </rPr>
      <t>Physical Address of the Program: Use the physical address of the school, please do not use the mailing address</t>
    </r>
  </si>
  <si>
    <r>
      <t xml:space="preserve">BLUE BOXES AT TOP OF PAGE: Complete information in </t>
    </r>
    <r>
      <rPr>
        <u/>
        <sz val="11"/>
        <color theme="1"/>
        <rFont val="Arial"/>
        <family val="2"/>
      </rPr>
      <t>Blue</t>
    </r>
    <r>
      <rPr>
        <sz val="11"/>
        <color theme="1"/>
        <rFont val="Arial"/>
        <family val="2"/>
      </rPr>
      <t xml:space="preserve"> at Top of Page </t>
    </r>
    <r>
      <rPr>
        <sz val="9"/>
        <color rgb="FFFF0000"/>
        <rFont val="Arial"/>
        <family val="2"/>
      </rPr>
      <t>(this only needs done at the beginning of the year or if a change occurs)</t>
    </r>
  </si>
  <si>
    <t xml:space="preserve">The report is designed to collect data separately for Family Support and Community Engagement Funds </t>
  </si>
  <si>
    <t xml:space="preserve">Please note:  "Month Being Reported" is from the 1st - 30th (or 31st) of each month.  The report for the "Month Being Reported" is due by the 25th of the following month. Examples: </t>
  </si>
  <si>
    <t xml:space="preserve">IDENTIFYING INFORMATION: </t>
  </si>
  <si>
    <r>
      <t>ü</t>
    </r>
    <r>
      <rPr>
        <sz val="7"/>
        <color theme="1"/>
        <rFont val="Times New Roman"/>
        <family val="1"/>
      </rPr>
      <t xml:space="preserve">  </t>
    </r>
    <r>
      <rPr>
        <sz val="11"/>
        <color theme="1"/>
        <rFont val="Arial"/>
        <family val="2"/>
      </rPr>
      <t>Meeting Date:  Month/ Day of Meeting</t>
    </r>
  </si>
  <si>
    <r>
      <t>ü</t>
    </r>
    <r>
      <rPr>
        <sz val="7"/>
        <color theme="1"/>
        <rFont val="Times New Roman"/>
        <family val="1"/>
      </rPr>
      <t xml:space="preserve">  </t>
    </r>
    <r>
      <rPr>
        <sz val="11"/>
        <color theme="1"/>
        <rFont val="Arial"/>
        <family val="2"/>
      </rPr>
      <t>Meeting Name:</t>
    </r>
  </si>
  <si>
    <r>
      <t>ü</t>
    </r>
    <r>
      <rPr>
        <sz val="7"/>
        <color theme="1"/>
        <rFont val="Times New Roman"/>
        <family val="1"/>
      </rPr>
      <t xml:space="preserve">  </t>
    </r>
    <r>
      <rPr>
        <sz val="11"/>
        <color theme="1"/>
        <rFont val="Arial"/>
        <family val="2"/>
      </rPr>
      <t>Number participating:</t>
    </r>
  </si>
  <si>
    <r>
      <t>ü</t>
    </r>
    <r>
      <rPr>
        <sz val="7"/>
        <color theme="1"/>
        <rFont val="Times New Roman"/>
        <family val="1"/>
      </rPr>
      <t xml:space="preserve">  </t>
    </r>
    <r>
      <rPr>
        <sz val="11"/>
        <color theme="1"/>
        <rFont val="Arial"/>
        <family val="2"/>
      </rPr>
      <t>Notes:  any relevant notes</t>
    </r>
  </si>
  <si>
    <r>
      <t>ü</t>
    </r>
    <r>
      <rPr>
        <sz val="7"/>
        <color theme="1"/>
        <rFont val="Times New Roman"/>
        <family val="1"/>
      </rPr>
      <t xml:space="preserve">  </t>
    </r>
    <r>
      <rPr>
        <sz val="11"/>
        <color theme="1"/>
        <rFont val="Arial"/>
        <family val="2"/>
      </rPr>
      <t>Date of Services: Month/Day of activity</t>
    </r>
  </si>
  <si>
    <r>
      <t>ü</t>
    </r>
    <r>
      <rPr>
        <sz val="7"/>
        <color theme="1"/>
        <rFont val="Times New Roman"/>
        <family val="1"/>
      </rPr>
      <t xml:space="preserve">  </t>
    </r>
    <r>
      <rPr>
        <sz val="11"/>
        <color theme="1"/>
        <rFont val="Arial"/>
        <family val="2"/>
      </rPr>
      <t># of Outreach Activities</t>
    </r>
  </si>
  <si>
    <r>
      <t>ü</t>
    </r>
    <r>
      <rPr>
        <sz val="7"/>
        <color theme="1"/>
        <rFont val="Times New Roman"/>
        <family val="1"/>
      </rPr>
      <t xml:space="preserve">  </t>
    </r>
    <r>
      <rPr>
        <sz val="11"/>
        <color theme="1"/>
        <rFont val="Arial"/>
        <family val="2"/>
      </rPr>
      <t># of Home Visits</t>
    </r>
  </si>
  <si>
    <r>
      <t>ü</t>
    </r>
    <r>
      <rPr>
        <sz val="7"/>
        <color theme="1"/>
        <rFont val="Times New Roman"/>
        <family val="1"/>
      </rPr>
      <t xml:space="preserve">  </t>
    </r>
    <r>
      <rPr>
        <sz val="11"/>
        <color theme="1"/>
        <rFont val="Arial"/>
        <family val="2"/>
      </rPr>
      <t># of Community Visits</t>
    </r>
  </si>
  <si>
    <r>
      <t>ü</t>
    </r>
    <r>
      <rPr>
        <sz val="7"/>
        <color theme="1"/>
        <rFont val="Times New Roman"/>
        <family val="1"/>
      </rPr>
      <t xml:space="preserve">  </t>
    </r>
    <r>
      <rPr>
        <sz val="11"/>
        <color theme="1"/>
        <rFont val="Arial"/>
        <family val="2"/>
      </rPr>
      <t>Outreach Services Details (Include Type of Outreach Activity)</t>
    </r>
  </si>
  <si>
    <r>
      <t>2A</t>
    </r>
    <r>
      <rPr>
        <sz val="7"/>
        <color theme="1"/>
        <rFont val="Times New Roman"/>
        <family val="1"/>
      </rPr>
      <t xml:space="preserve">  </t>
    </r>
    <r>
      <rPr>
        <sz val="11"/>
        <color theme="1"/>
        <rFont val="Arial"/>
        <family val="2"/>
      </rPr>
      <t>Cross Planning Initiatives (Inter-agency meetings, Community Collaboratives, Regional Summits, Local Task Forces, Steering Team, Meetings to develop MOU(s) between school, mental health agency, etc.)</t>
    </r>
  </si>
  <si>
    <r>
      <t>2B.</t>
    </r>
    <r>
      <rPr>
        <sz val="7"/>
        <color theme="1"/>
        <rFont val="Times New Roman"/>
        <family val="1"/>
      </rPr>
      <t xml:space="preserve">  </t>
    </r>
    <r>
      <rPr>
        <sz val="11"/>
        <color theme="1"/>
        <rFont val="Arial"/>
        <family val="2"/>
      </rPr>
      <t>Outreach Initiatives (service activities – resource fairs, community presentations)</t>
    </r>
  </si>
  <si>
    <t>BLUE BOXES AT TOP OF PAGE: This will populate form Tab 2 MonthlyData SETUP</t>
  </si>
  <si>
    <t>YELLOW BOXES AT TOP OF PAGE: This will populate form Tab 2 MonthlyData SETUP</t>
  </si>
  <si>
    <t># Surveys Conducted</t>
  </si>
  <si>
    <t># Participated in Surveys</t>
  </si>
  <si>
    <t># Interviews Conducted</t>
  </si>
  <si>
    <t># Participated in Interviews</t>
  </si>
  <si>
    <t># Focus Groups Conducted</t>
  </si>
  <si>
    <t># Participated in Focus Groups</t>
  </si>
  <si>
    <t># Participated</t>
  </si>
  <si>
    <t>Aug</t>
  </si>
  <si>
    <t>Sept</t>
  </si>
  <si>
    <t>Oct</t>
  </si>
  <si>
    <t>Nov</t>
  </si>
  <si>
    <t>Dec</t>
  </si>
  <si>
    <t>Jan</t>
  </si>
  <si>
    <t>Feb</t>
  </si>
  <si>
    <t>Mar</t>
  </si>
  <si>
    <t>April</t>
  </si>
  <si>
    <t>May</t>
  </si>
  <si>
    <t>June</t>
  </si>
  <si>
    <t>05.   Consumer Satisfaction Information –</t>
  </si>
  <si>
    <r>
      <t>ü</t>
    </r>
    <r>
      <rPr>
        <sz val="7"/>
        <color theme="1"/>
        <rFont val="Times New Roman"/>
        <family val="1"/>
      </rPr>
      <t xml:space="preserve">  </t>
    </r>
    <r>
      <rPr>
        <sz val="11"/>
        <color theme="1"/>
        <rFont val="Arial"/>
        <family val="2"/>
      </rPr>
      <t>List as information is obtained through surveys, interviews, focus groups or other venues</t>
    </r>
  </si>
  <si>
    <r>
      <t>ü</t>
    </r>
    <r>
      <rPr>
        <sz val="7"/>
        <color theme="1"/>
        <rFont val="Times New Roman"/>
        <family val="1"/>
      </rPr>
      <t xml:space="preserve">  </t>
    </r>
    <r>
      <rPr>
        <sz val="11"/>
        <color theme="1"/>
        <rFont val="Arial"/>
        <family val="2"/>
      </rPr>
      <t>Consumer Satisfaction Details/Notes:  List results</t>
    </r>
  </si>
  <si>
    <t>March</t>
  </si>
  <si>
    <r>
      <rPr>
        <b/>
        <sz val="14"/>
        <color theme="0"/>
        <rFont val="Calibri"/>
        <family val="2"/>
        <scheme val="minor"/>
      </rPr>
      <t xml:space="preserve">GENERAL DIRECTIONS:    </t>
    </r>
    <r>
      <rPr>
        <b/>
        <sz val="14"/>
        <color rgb="FFFF0000"/>
        <rFont val="Calibri"/>
        <family val="2"/>
        <scheme val="minor"/>
      </rPr>
      <t xml:space="preserve"> This form is designed to be used for the entire fiscal year.   </t>
    </r>
    <r>
      <rPr>
        <b/>
        <sz val="11"/>
        <color rgb="FFFF0000"/>
        <rFont val="Calibri"/>
        <family val="2"/>
        <scheme val="minor"/>
      </rPr>
      <t xml:space="preserve">     </t>
    </r>
    <r>
      <rPr>
        <b/>
        <sz val="11"/>
        <color theme="0"/>
        <rFont val="Calibri"/>
        <family val="2"/>
        <scheme val="minor"/>
      </rPr>
      <t xml:space="preserve">                                                                                                                                                                                                                                                                                                                                                                                                                                                                                                                                                                                                                                                   </t>
    </r>
    <r>
      <rPr>
        <b/>
        <u/>
        <sz val="11"/>
        <color theme="0"/>
        <rFont val="Calibri"/>
        <family val="2"/>
        <scheme val="minor"/>
      </rPr>
      <t>TAB:  On MonthlyData SETUP</t>
    </r>
    <r>
      <rPr>
        <b/>
        <sz val="11"/>
        <color theme="0"/>
        <rFont val="Calibri"/>
        <family val="2"/>
        <scheme val="minor"/>
      </rPr>
      <t xml:space="preserve">, Please complete the information at the top of the page . This only has to be completed once unless information changes.  (This information will populate headers on all other tabs) Please select the month you are reporting on from the drop down box (in red font). 
</t>
    </r>
  </si>
  <si>
    <t>ALL CHANGES WILL NEED TO BE MADE ON THE MonthlyData SETUP tab - CHANGES WILL POPULATE TO OTHER TABS</t>
  </si>
  <si>
    <t>July 1 - 31, 2017</t>
  </si>
  <si>
    <t>August 1 - 31, 2017</t>
  </si>
  <si>
    <t>Sept 1 - 30, 2017</t>
  </si>
  <si>
    <t xml:space="preserve">Row 10 Total Amount of Funds Allocated at the beginning of the year:   Place Amount Allocated </t>
  </si>
  <si>
    <t xml:space="preserve">Rows 11  12, 13, 14, 15 16 and 17 (Columns E - R) will populate as Lines 20 and above are completed </t>
  </si>
  <si>
    <t>Rows 12,13,14,15,16 and 17 (Columns T - AM) There a couple of categories (lines 13 &amp;17) that will need to be hand-counted [# of New (First time) applicants and Number of request served without flex funds ].  The rest will populate</t>
  </si>
  <si>
    <t>Nov 1 - 30, 2017</t>
  </si>
  <si>
    <t>Jan 1 - 31, 2018</t>
  </si>
  <si>
    <t>April 1 - 30, 2018</t>
  </si>
  <si>
    <t>May 1 - 31, 2018</t>
  </si>
  <si>
    <t>Oct 1 - 31, 2017</t>
  </si>
  <si>
    <t>Dec 1 - 31, 2017</t>
  </si>
  <si>
    <t>Feb 1 - 28, 2018</t>
  </si>
  <si>
    <t>Mar 1 - 31, 2018</t>
  </si>
  <si>
    <t>June 1 - 30, 2018</t>
  </si>
  <si>
    <t xml:space="preserve">Grant Number: </t>
  </si>
  <si>
    <t>Program Code:</t>
  </si>
  <si>
    <t>FY</t>
  </si>
  <si>
    <t>The  information on rows 3 - 7 will populate from MonthlyData SETUP tab - Any changes will need to be made on the MonthlyData SETUP tab</t>
  </si>
  <si>
    <r>
      <t>ü</t>
    </r>
    <r>
      <rPr>
        <sz val="7"/>
        <color theme="1"/>
        <rFont val="Times New Roman"/>
        <family val="1"/>
      </rPr>
      <t xml:space="preserve">  </t>
    </r>
    <r>
      <rPr>
        <sz val="11"/>
        <color theme="1"/>
        <rFont val="Arial"/>
        <family val="2"/>
      </rPr>
      <t xml:space="preserve">Grant Number:  Can be located in the Grant document </t>
    </r>
  </si>
  <si>
    <r>
      <t>ü</t>
    </r>
    <r>
      <rPr>
        <sz val="7"/>
        <color theme="1"/>
        <rFont val="Times New Roman"/>
        <family val="1"/>
      </rPr>
      <t xml:space="preserve">  </t>
    </r>
    <r>
      <rPr>
        <sz val="11"/>
        <color theme="1"/>
        <rFont val="Arial"/>
        <family val="2"/>
      </rPr>
      <t>Program Code: Can be located in the Grant document -  (Statement of Work - Targeted Fund Budget)</t>
    </r>
  </si>
  <si>
    <t>Car Insurance, Car Payments, Car Repairs, Car Seat, Driving Lessons, Lift, Car/Van, Stroller, Tires, Travel Expenses</t>
  </si>
  <si>
    <r>
      <t xml:space="preserve">Program Code: </t>
    </r>
    <r>
      <rPr>
        <sz val="8"/>
        <color theme="1"/>
        <rFont val="Calibri"/>
        <family val="2"/>
        <scheme val="minor"/>
      </rPr>
      <t xml:space="preserve">(Statement of Work or Targeted Fund Budget) </t>
    </r>
  </si>
  <si>
    <t>August</t>
  </si>
  <si>
    <t>September</t>
  </si>
  <si>
    <t>October</t>
  </si>
  <si>
    <t>November</t>
  </si>
  <si>
    <t>December</t>
  </si>
  <si>
    <t>January</t>
  </si>
  <si>
    <t>February</t>
  </si>
  <si>
    <t>xx</t>
  </si>
  <si>
    <t>xxx</t>
  </si>
  <si>
    <t>Region 1</t>
  </si>
  <si>
    <t>Region 2</t>
  </si>
  <si>
    <t>Region 3</t>
  </si>
  <si>
    <t>Region 4</t>
  </si>
  <si>
    <t>Region 5</t>
  </si>
  <si>
    <t xml:space="preserve">Region 6 </t>
  </si>
  <si>
    <t>Other essential commodities to maintain community stability</t>
  </si>
  <si>
    <t>Personal Care Items (such as soap, shampoo, combs/brushes, etc.)</t>
  </si>
  <si>
    <t xml:space="preserve">Transportation </t>
  </si>
  <si>
    <t>MH</t>
  </si>
  <si>
    <t>SUD</t>
  </si>
  <si>
    <t>Mental Health Disorder</t>
  </si>
  <si>
    <t>Substance Use Disorder</t>
  </si>
  <si>
    <t>First Time Applicant</t>
  </si>
  <si>
    <t xml:space="preserve">Funds Returned by the Client, etc.: </t>
  </si>
  <si>
    <t>1st Time Applicants FS</t>
  </si>
  <si>
    <t>1st Time Applicants CES</t>
  </si>
  <si>
    <t xml:space="preserve">CES DIAGNOSIS </t>
  </si>
  <si>
    <t xml:space="preserve"># of New (first time) applicants:  </t>
  </si>
  <si>
    <r>
      <t># of Requests Served Without Flex Funds:</t>
    </r>
    <r>
      <rPr>
        <i/>
        <sz val="10"/>
        <color theme="1"/>
        <rFont val="Calibri"/>
        <family val="2"/>
        <scheme val="minor"/>
      </rPr>
      <t/>
    </r>
  </si>
  <si>
    <t>Exceeded Allowable Amount</t>
  </si>
  <si>
    <t>Need Met  YES NO*</t>
  </si>
  <si>
    <t>Funds Exceeding Allowable Amount:</t>
  </si>
  <si>
    <t xml:space="preserve">Denied FS &amp; CES Total </t>
  </si>
  <si>
    <t xml:space="preserve">Exceed Allowable Amount FS &amp; CES Total </t>
  </si>
  <si>
    <t>TAB : MonthlyData SETUP</t>
  </si>
  <si>
    <t># of Exceeding Allocated Amount</t>
  </si>
  <si>
    <r>
      <rPr>
        <b/>
        <sz val="11"/>
        <rFont val="Calibri"/>
        <family val="2"/>
        <scheme val="minor"/>
      </rPr>
      <t>Column CD:</t>
    </r>
    <r>
      <rPr>
        <sz val="11"/>
        <rFont val="Calibri"/>
        <family val="2"/>
        <scheme val="minor"/>
      </rPr>
      <t xml:space="preserve"> Client Internal ID:  A permanent Client ID needs to be established internally. Please do not use names</t>
    </r>
  </si>
  <si>
    <r>
      <rPr>
        <b/>
        <sz val="11"/>
        <color theme="1"/>
        <rFont val="Calibri"/>
        <family val="2"/>
        <scheme val="minor"/>
      </rPr>
      <t xml:space="preserve">Column B: </t>
    </r>
    <r>
      <rPr>
        <sz val="11"/>
        <color theme="1"/>
        <rFont val="Calibri"/>
        <family val="2"/>
        <scheme val="minor"/>
      </rPr>
      <t>Month Being Reported:  Select month from the drop-down box</t>
    </r>
  </si>
  <si>
    <r>
      <rPr>
        <b/>
        <sz val="11"/>
        <rFont val="Calibri"/>
        <family val="2"/>
        <scheme val="minor"/>
      </rPr>
      <t>Column E:</t>
    </r>
    <r>
      <rPr>
        <sz val="11"/>
        <rFont val="Calibri"/>
        <family val="2"/>
        <scheme val="minor"/>
      </rPr>
      <t xml:space="preserve"> First Time Applicant  - Select from the drop-down box</t>
    </r>
  </si>
  <si>
    <r>
      <rPr>
        <b/>
        <sz val="11"/>
        <color theme="1"/>
        <rFont val="Calibri"/>
        <family val="2"/>
        <scheme val="minor"/>
      </rPr>
      <t>Column FG:</t>
    </r>
    <r>
      <rPr>
        <sz val="11"/>
        <color theme="1"/>
        <rFont val="Calibri"/>
        <family val="2"/>
        <scheme val="minor"/>
      </rPr>
      <t xml:space="preserve"> Diagnosis Code for FS (Family Support):  Select from the drop-down box</t>
    </r>
  </si>
  <si>
    <r>
      <rPr>
        <b/>
        <sz val="11"/>
        <color theme="1"/>
        <rFont val="Calibri"/>
        <family val="2"/>
        <scheme val="minor"/>
      </rPr>
      <t xml:space="preserve">Column HI: </t>
    </r>
    <r>
      <rPr>
        <sz val="11"/>
        <color theme="1"/>
        <rFont val="Calibri"/>
        <family val="2"/>
        <scheme val="minor"/>
      </rPr>
      <t>Support Code of FS (Family Support): Select from the drop-down box</t>
    </r>
  </si>
  <si>
    <r>
      <rPr>
        <b/>
        <sz val="11"/>
        <color theme="1"/>
        <rFont val="Calibri"/>
        <family val="2"/>
        <scheme val="minor"/>
      </rPr>
      <t xml:space="preserve">Column JK: </t>
    </r>
    <r>
      <rPr>
        <sz val="11"/>
        <color theme="1"/>
        <rFont val="Calibri"/>
        <family val="2"/>
        <scheme val="minor"/>
      </rPr>
      <t>Diagnosis Code for CES (Community Engagement Specialist) Select from the drop-down box</t>
    </r>
  </si>
  <si>
    <r>
      <rPr>
        <b/>
        <sz val="11"/>
        <color theme="1"/>
        <rFont val="Calibri"/>
        <family val="2"/>
        <scheme val="minor"/>
      </rPr>
      <t xml:space="preserve">Column LM: </t>
    </r>
    <r>
      <rPr>
        <sz val="11"/>
        <color theme="1"/>
        <rFont val="Calibri"/>
        <family val="2"/>
        <scheme val="minor"/>
      </rPr>
      <t>Support Code for CES (Community Engagement Specialist) Select from the drop-down box</t>
    </r>
  </si>
  <si>
    <r>
      <rPr>
        <b/>
        <sz val="11"/>
        <color theme="1"/>
        <rFont val="Calibri"/>
        <family val="2"/>
        <scheme val="minor"/>
      </rPr>
      <t xml:space="preserve">Column N: </t>
    </r>
    <r>
      <rPr>
        <sz val="11"/>
        <color theme="1"/>
        <rFont val="Calibri"/>
        <family val="2"/>
        <scheme val="minor"/>
      </rPr>
      <t xml:space="preserve">Age:  Type/key in the age of the individual at the time of the referral </t>
    </r>
  </si>
  <si>
    <r>
      <rPr>
        <b/>
        <sz val="11"/>
        <color theme="1"/>
        <rFont val="Calibri"/>
        <family val="2"/>
        <scheme val="minor"/>
      </rPr>
      <t>Column OP:</t>
    </r>
    <r>
      <rPr>
        <sz val="11"/>
        <color theme="1"/>
        <rFont val="Calibri"/>
        <family val="2"/>
        <scheme val="minor"/>
      </rPr>
      <t xml:space="preserve"> County: The county of residence for the individual - Select from the drop-down box</t>
    </r>
  </si>
  <si>
    <r>
      <rPr>
        <b/>
        <sz val="11"/>
        <color theme="1"/>
        <rFont val="Calibri"/>
        <family val="2"/>
        <scheme val="minor"/>
      </rPr>
      <t>Column QR:</t>
    </r>
    <r>
      <rPr>
        <sz val="11"/>
        <color theme="1"/>
        <rFont val="Calibri"/>
        <family val="2"/>
        <scheme val="minor"/>
      </rPr>
      <t xml:space="preserve"> Race:  Select from the drop-down box</t>
    </r>
  </si>
  <si>
    <r>
      <rPr>
        <b/>
        <sz val="11"/>
        <color theme="1"/>
        <rFont val="Calibri"/>
        <family val="2"/>
        <scheme val="minor"/>
      </rPr>
      <t xml:space="preserve">Column ST: </t>
    </r>
    <r>
      <rPr>
        <sz val="11"/>
        <color theme="1"/>
        <rFont val="Calibri"/>
        <family val="2"/>
        <scheme val="minor"/>
      </rPr>
      <t>Hispanic/Latino Origin: Select from the drop-down box</t>
    </r>
  </si>
  <si>
    <r>
      <rPr>
        <b/>
        <sz val="11"/>
        <color theme="1"/>
        <rFont val="Calibri"/>
        <family val="2"/>
        <scheme val="minor"/>
      </rPr>
      <t xml:space="preserve">Column U: </t>
    </r>
    <r>
      <rPr>
        <sz val="11"/>
        <color theme="1"/>
        <rFont val="Calibri"/>
        <family val="2"/>
        <scheme val="minor"/>
      </rPr>
      <t>Gender: Select from the drop-down box</t>
    </r>
  </si>
  <si>
    <r>
      <rPr>
        <b/>
        <sz val="11"/>
        <color theme="1"/>
        <rFont val="Calibri"/>
        <family val="2"/>
        <scheme val="minor"/>
      </rPr>
      <t xml:space="preserve">Column V: </t>
    </r>
    <r>
      <rPr>
        <sz val="11"/>
        <color theme="1"/>
        <rFont val="Calibri"/>
        <family val="2"/>
        <scheme val="minor"/>
      </rPr>
      <t>Information and Referral(I&amp;R) took place with or on behalf of the individual: Select YES or NO from the drop-down box</t>
    </r>
  </si>
  <si>
    <r>
      <rPr>
        <b/>
        <sz val="11"/>
        <color theme="1"/>
        <rFont val="Calibri"/>
        <family val="2"/>
        <scheme val="minor"/>
      </rPr>
      <t>Column WX:</t>
    </r>
    <r>
      <rPr>
        <sz val="11"/>
        <color theme="1"/>
        <rFont val="Calibri"/>
        <family val="2"/>
        <scheme val="minor"/>
      </rPr>
      <t xml:space="preserve"> Flex Funds Requested: type/key in the amount requested </t>
    </r>
  </si>
  <si>
    <r>
      <rPr>
        <b/>
        <sz val="11"/>
        <color theme="1"/>
        <rFont val="Calibri"/>
        <family val="2"/>
        <scheme val="minor"/>
      </rPr>
      <t xml:space="preserve">Column YZ: </t>
    </r>
    <r>
      <rPr>
        <sz val="11"/>
        <color theme="1"/>
        <rFont val="Calibri"/>
        <family val="2"/>
        <scheme val="minor"/>
      </rPr>
      <t xml:space="preserve">Family Contributions:  Type/key in the amount contributed by the family </t>
    </r>
  </si>
  <si>
    <r>
      <rPr>
        <b/>
        <sz val="11"/>
        <color theme="1"/>
        <rFont val="Calibri"/>
        <family val="2"/>
        <scheme val="minor"/>
      </rPr>
      <t>Column AAAB:</t>
    </r>
    <r>
      <rPr>
        <sz val="11"/>
        <color theme="1"/>
        <rFont val="Calibri"/>
        <family val="2"/>
        <scheme val="minor"/>
      </rPr>
      <t xml:space="preserve"> Flex Funds Returned by the Client, Etc.: Funds returned by the individual - Type/key in the amount of funds returned</t>
    </r>
  </si>
  <si>
    <r>
      <rPr>
        <b/>
        <sz val="11"/>
        <color theme="1"/>
        <rFont val="Calibri"/>
        <family val="2"/>
        <scheme val="minor"/>
      </rPr>
      <t>Column ACAD:</t>
    </r>
    <r>
      <rPr>
        <sz val="11"/>
        <color theme="1"/>
        <rFont val="Calibri"/>
        <family val="2"/>
        <scheme val="minor"/>
      </rPr>
      <t xml:space="preserve"> Additional Resources Generated:  Type/key in the amount</t>
    </r>
  </si>
  <si>
    <r>
      <rPr>
        <b/>
        <sz val="11"/>
        <color theme="1"/>
        <rFont val="Calibri"/>
        <family val="2"/>
        <scheme val="minor"/>
      </rPr>
      <t>Column AEAF:</t>
    </r>
    <r>
      <rPr>
        <sz val="11"/>
        <color theme="1"/>
        <rFont val="Calibri"/>
        <family val="2"/>
        <scheme val="minor"/>
      </rPr>
      <t xml:space="preserve"> Total Flex Funds Denied: Type/key in the amount</t>
    </r>
  </si>
  <si>
    <r>
      <rPr>
        <b/>
        <sz val="11"/>
        <color theme="1"/>
        <rFont val="Calibri"/>
        <family val="2"/>
        <scheme val="minor"/>
      </rPr>
      <t>Column AIAJ:</t>
    </r>
    <r>
      <rPr>
        <sz val="11"/>
        <color theme="1"/>
        <rFont val="Calibri"/>
        <family val="2"/>
        <scheme val="minor"/>
      </rPr>
      <t xml:space="preserve"> Total Flex Funds Approved:   This will populate from Columns V, X, Z, AB and AD</t>
    </r>
  </si>
  <si>
    <r>
      <rPr>
        <b/>
        <sz val="11"/>
        <color theme="1"/>
        <rFont val="Calibri"/>
        <family val="2"/>
        <scheme val="minor"/>
      </rPr>
      <t>Column AGAH:</t>
    </r>
    <r>
      <rPr>
        <sz val="11"/>
        <color theme="1"/>
        <rFont val="Calibri"/>
        <family val="2"/>
        <scheme val="minor"/>
      </rPr>
      <t xml:space="preserve"> Total Flex Funds Exceeded the amount allowed at Regional level; Type/key in the amount</t>
    </r>
  </si>
  <si>
    <r>
      <rPr>
        <b/>
        <sz val="11"/>
        <color theme="1"/>
        <rFont val="Calibri"/>
        <family val="2"/>
        <scheme val="minor"/>
      </rPr>
      <t xml:space="preserve">Column AK: </t>
    </r>
    <r>
      <rPr>
        <sz val="11"/>
        <color theme="1"/>
        <rFont val="Calibri"/>
        <family val="2"/>
        <scheme val="minor"/>
      </rPr>
      <t xml:space="preserve">Need(s) met:  Select YES or NO from the drop-down box If no give a brief explanation in Columns BCBDBEBFBGBH </t>
    </r>
  </si>
  <si>
    <r>
      <rPr>
        <b/>
        <sz val="11"/>
        <color theme="1"/>
        <rFont val="Calibri"/>
        <family val="2"/>
        <scheme val="minor"/>
      </rPr>
      <t xml:space="preserve">Column ANAO </t>
    </r>
    <r>
      <rPr>
        <sz val="11"/>
        <color theme="1"/>
        <rFont val="Calibri"/>
        <family val="2"/>
        <scheme val="minor"/>
      </rPr>
      <t xml:space="preserve"> CES (Community Engagement) Funds Expended:  Will populate from other columns</t>
    </r>
  </si>
  <si>
    <r>
      <rPr>
        <b/>
        <sz val="11"/>
        <color theme="1"/>
        <rFont val="Calibri"/>
        <family val="2"/>
        <scheme val="minor"/>
      </rPr>
      <t xml:space="preserve">Column ALAM: </t>
    </r>
    <r>
      <rPr>
        <sz val="11"/>
        <color theme="1"/>
        <rFont val="Calibri"/>
        <family val="2"/>
        <scheme val="minor"/>
      </rPr>
      <t xml:space="preserve"> FS (Family Support) Funds Expended Will populate from other columns</t>
    </r>
  </si>
  <si>
    <t>TAB: Cross Planning &amp; Outreach</t>
  </si>
  <si>
    <t xml:space="preserve">TAB: Consumer Satisfaction Information </t>
  </si>
  <si>
    <t xml:space="preserve">MonthlyData SETUP - IDENTIFYING INFORMATION: </t>
  </si>
  <si>
    <t xml:space="preserve">1st Time Applicants FS &amp; CES Total </t>
  </si>
  <si>
    <t>Served without Flex Funds FS</t>
  </si>
  <si>
    <t>Served without Flex Funds CES</t>
  </si>
  <si>
    <t>Total I&amp;R</t>
  </si>
  <si>
    <t>Total Needs MET</t>
  </si>
  <si>
    <t xml:space="preserve">Total Gender </t>
  </si>
  <si>
    <r>
      <t># of Support Requests</t>
    </r>
    <r>
      <rPr>
        <b/>
        <sz val="8"/>
        <color theme="1"/>
        <rFont val="Calibri"/>
        <family val="2"/>
        <scheme val="minor"/>
      </rPr>
      <t xml:space="preserve"> (Applications) </t>
    </r>
    <r>
      <rPr>
        <b/>
        <sz val="10"/>
        <color theme="1"/>
        <rFont val="Calibri"/>
        <family val="2"/>
        <scheme val="minor"/>
      </rPr>
      <t>Received:</t>
    </r>
  </si>
  <si>
    <t xml:space="preserve"> Summary of Data </t>
  </si>
  <si>
    <t>August 1 - 31</t>
  </si>
  <si>
    <t>July 1 - 31</t>
  </si>
  <si>
    <t>Sept 1 - 30</t>
  </si>
  <si>
    <t>due August 25</t>
  </si>
  <si>
    <t>due Sept. 25</t>
  </si>
  <si>
    <t>due October 25</t>
  </si>
  <si>
    <t>Oct 1-31</t>
  </si>
  <si>
    <t>Nov 1 - 30</t>
  </si>
  <si>
    <t>Dec 1 -31</t>
  </si>
  <si>
    <t>due Nov 25</t>
  </si>
  <si>
    <t>due Dec 25</t>
  </si>
  <si>
    <t>due Jan 25</t>
  </si>
  <si>
    <t>Jan 1 - 31</t>
  </si>
  <si>
    <t>Feb 1 -28</t>
  </si>
  <si>
    <t>March 1 - 31</t>
  </si>
  <si>
    <t>due Feb 25</t>
  </si>
  <si>
    <t>due March 25</t>
  </si>
  <si>
    <t>due April 25</t>
  </si>
  <si>
    <t>April 1 - 30</t>
  </si>
  <si>
    <t>May 1 - 31</t>
  </si>
  <si>
    <t>June 1 - 31</t>
  </si>
  <si>
    <t>due May 25</t>
  </si>
  <si>
    <t>due June 25</t>
  </si>
  <si>
    <t>due July 25</t>
  </si>
  <si>
    <r>
      <t xml:space="preserve">Information on ROWS 4, 5, 6, 7 and 8  will populate from BaseInformationSETUP - Any changes on the above information will need to be made on the tab (BaseInformationSETUP)  -                                                                                                                                                                                                                                                  THIS SAME FORM IS DESIGNED TO BE USED FOR THE ENTIRE YEAR  </t>
    </r>
    <r>
      <rPr>
        <b/>
        <sz val="11"/>
        <color theme="9" tint="0.39997558519241921"/>
        <rFont val="Calibri"/>
        <family val="2"/>
        <scheme val="minor"/>
      </rPr>
      <t xml:space="preserve">BROWN FONT INDICATES DROP-DOWN BOX  </t>
    </r>
  </si>
  <si>
    <t>Date</t>
  </si>
  <si>
    <t>Name of Training Attended,  Training Provided,  Cross Planning Initiative,  Outreach Activity, Other {List} etc.</t>
  </si>
  <si>
    <r>
      <rPr>
        <b/>
        <sz val="8"/>
        <color theme="1"/>
        <rFont val="Calibri"/>
        <family val="2"/>
        <scheme val="minor"/>
      </rPr>
      <t>Number of Program staff</t>
    </r>
    <r>
      <rPr>
        <b/>
        <sz val="9"/>
        <color theme="1"/>
        <rFont val="Calibri"/>
        <family val="2"/>
        <scheme val="minor"/>
      </rPr>
      <t xml:space="preserve"> Attending - Participating</t>
    </r>
  </si>
  <si>
    <t>Number of others (outside of Program) participating</t>
  </si>
  <si>
    <t>Training Attended</t>
  </si>
  <si>
    <t>Training Provided</t>
  </si>
  <si>
    <t>Cross Planning Initiative</t>
  </si>
  <si>
    <t>Outreach Activity</t>
  </si>
  <si>
    <t>Other (List)</t>
  </si>
  <si>
    <t>00/00/0000</t>
  </si>
  <si>
    <t xml:space="preserve">TYPE OF EVENT </t>
  </si>
  <si>
    <t xml:space="preserve">Program Staff Attending/ Participating </t>
  </si>
  <si>
    <t xml:space="preserve">Others Attending Particpating </t>
  </si>
  <si>
    <t xml:space="preserve">TOTAL </t>
  </si>
  <si>
    <t xml:space="preserve">Events Attended Provided </t>
  </si>
  <si>
    <t xml:space="preserve">TAB:  Events Attended Provided </t>
  </si>
  <si>
    <t xml:space="preserve">1A:  </t>
  </si>
  <si>
    <t>Grantee - Program Information - will populate to  other tabs  - Any updates will need to be made on the tab</t>
  </si>
  <si>
    <t xml:space="preserve">Date of Event </t>
  </si>
  <si>
    <t xml:space="preserve">Events Attended Provided ( (Select from drop down box) </t>
  </si>
  <si>
    <t xml:space="preserve">Name of Training attended, Training Provided, Cross Planning Initiative, Outreach Acitvity, Other (list), etc. </t>
  </si>
  <si>
    <t xml:space="preserve">Number of Program Staff (from the program) attending participating </t>
  </si>
  <si>
    <t xml:space="preserve">Number of Others (outside of Program) attending participating </t>
  </si>
  <si>
    <t xml:space="preserve">NOTES </t>
  </si>
  <si>
    <t>Columns BC</t>
  </si>
  <si>
    <t>Columns D-M</t>
  </si>
  <si>
    <t>Columns N-V</t>
  </si>
  <si>
    <t>W-Y</t>
  </si>
  <si>
    <t>Z-AB</t>
  </si>
  <si>
    <t>AC-AK</t>
  </si>
  <si>
    <t xml:space="preserve">Contact Phone(s): </t>
  </si>
  <si>
    <r>
      <t xml:space="preserve">Flex Funds </t>
    </r>
    <r>
      <rPr>
        <b/>
        <u/>
        <sz val="11"/>
        <color theme="0"/>
        <rFont val="Calibri"/>
        <family val="2"/>
        <scheme val="minor"/>
      </rPr>
      <t xml:space="preserve">Requested </t>
    </r>
    <r>
      <rPr>
        <b/>
        <sz val="11"/>
        <color theme="0"/>
        <rFont val="Calibri"/>
        <family val="2"/>
        <scheme val="minor"/>
      </rPr>
      <t>During Month</t>
    </r>
  </si>
  <si>
    <r>
      <t xml:space="preserve">Total Flex Funds </t>
    </r>
    <r>
      <rPr>
        <b/>
        <u/>
        <sz val="11"/>
        <color rgb="FFFF0000"/>
        <rFont val="Calibri"/>
        <family val="2"/>
        <scheme val="minor"/>
      </rPr>
      <t>Denied</t>
    </r>
    <r>
      <rPr>
        <b/>
        <sz val="11"/>
        <color rgb="FFFF0000"/>
        <rFont val="Calibri"/>
        <family val="2"/>
        <scheme val="minor"/>
      </rPr>
      <t xml:space="preserve"> During the Month</t>
    </r>
  </si>
  <si>
    <r>
      <t xml:space="preserve">Total Flex Funds </t>
    </r>
    <r>
      <rPr>
        <b/>
        <u/>
        <sz val="11"/>
        <rFont val="Calibri"/>
        <family val="2"/>
        <scheme val="minor"/>
      </rPr>
      <t xml:space="preserve">Approved </t>
    </r>
    <r>
      <rPr>
        <b/>
        <sz val="11"/>
        <rFont val="Calibri"/>
        <family val="2"/>
        <scheme val="minor"/>
      </rPr>
      <t xml:space="preserve">During the Month </t>
    </r>
  </si>
  <si>
    <t xml:space="preserve">I&amp;R                       YES   NO </t>
  </si>
  <si>
    <t xml:space="preserve">I&amp;R                YES   NO </t>
  </si>
  <si>
    <t>Number of Program staff Attending - Participating</t>
  </si>
  <si>
    <r>
      <t xml:space="preserve">Program: </t>
    </r>
    <r>
      <rPr>
        <b/>
        <sz val="9"/>
        <color theme="1"/>
        <rFont val="Calibri"/>
        <family val="2"/>
        <scheme val="minor"/>
      </rPr>
      <t>(same as on Statement of Work)</t>
    </r>
    <r>
      <rPr>
        <b/>
        <sz val="8"/>
        <color theme="1"/>
        <rFont val="Calibri"/>
        <family val="2"/>
        <scheme val="minor"/>
      </rPr>
      <t xml:space="preserve">:  </t>
    </r>
  </si>
  <si>
    <r>
      <t xml:space="preserve">Name of Program (Region)  </t>
    </r>
    <r>
      <rPr>
        <b/>
        <sz val="9"/>
        <color theme="1"/>
        <rFont val="Calibri"/>
        <family val="2"/>
        <scheme val="minor"/>
      </rPr>
      <t>(given by Grantee)</t>
    </r>
    <r>
      <rPr>
        <b/>
        <sz val="8"/>
        <color theme="1"/>
        <rFont val="Calibri"/>
        <family val="2"/>
        <scheme val="minor"/>
      </rPr>
      <t>:</t>
    </r>
  </si>
  <si>
    <r>
      <t xml:space="preserve">Grant Number: </t>
    </r>
    <r>
      <rPr>
        <sz val="8"/>
        <color theme="1"/>
        <rFont val="Calibri"/>
        <family val="2"/>
        <scheme val="minor"/>
      </rPr>
      <t xml:space="preserve"> (On grant document) </t>
    </r>
    <r>
      <rPr>
        <sz val="11"/>
        <color theme="1"/>
        <rFont val="Calibri"/>
        <family val="2"/>
        <scheme val="minor"/>
      </rPr>
      <t xml:space="preserve"> </t>
    </r>
  </si>
  <si>
    <r>
      <t xml:space="preserve">Program : </t>
    </r>
    <r>
      <rPr>
        <b/>
        <sz val="8"/>
        <rFont val="Calibri"/>
        <family val="2"/>
        <scheme val="minor"/>
      </rPr>
      <t xml:space="preserve">(same as on Statement of Work):  </t>
    </r>
  </si>
  <si>
    <r>
      <t xml:space="preserve">Month Being Reported: (Month/Year) </t>
    </r>
    <r>
      <rPr>
        <b/>
        <sz val="8"/>
        <color rgb="FF0070C0"/>
        <rFont val="Calibri"/>
        <family val="2"/>
        <scheme val="minor"/>
      </rPr>
      <t>[will populate]</t>
    </r>
  </si>
  <si>
    <r>
      <t xml:space="preserve">Program : </t>
    </r>
    <r>
      <rPr>
        <b/>
        <sz val="8"/>
        <color theme="1"/>
        <rFont val="Calibri"/>
        <family val="2"/>
        <scheme val="minor"/>
      </rPr>
      <t xml:space="preserve">(same as on Statement of Work):  </t>
    </r>
  </si>
  <si>
    <r>
      <t xml:space="preserve">Name of Program </t>
    </r>
    <r>
      <rPr>
        <b/>
        <sz val="8"/>
        <color theme="1"/>
        <rFont val="Calibri"/>
        <family val="2"/>
        <scheme val="minor"/>
      </rPr>
      <t xml:space="preserve"> (given by Agency):</t>
    </r>
  </si>
  <si>
    <t>Number</t>
  </si>
  <si>
    <t xml:space="preserve">Number </t>
  </si>
  <si>
    <t>Note Section for Column D-J</t>
  </si>
  <si>
    <t>Type of Event [Attending/Providing / Presenting, etc.]  If Other Selected List in Column K-O)</t>
  </si>
  <si>
    <r>
      <t xml:space="preserve">Type of Event [Attending/Providing / Presenting, etc.]                              </t>
    </r>
    <r>
      <rPr>
        <b/>
        <sz val="8"/>
        <color theme="9" tint="-0.499984740745262"/>
        <rFont val="Calibri"/>
        <family val="2"/>
        <scheme val="minor"/>
      </rPr>
      <t xml:space="preserve">                        If Other Selected List in Column K-O)</t>
    </r>
  </si>
  <si>
    <r>
      <rPr>
        <b/>
        <sz val="10"/>
        <color theme="1"/>
        <rFont val="Calibri"/>
        <family val="2"/>
        <scheme val="minor"/>
      </rPr>
      <t>(1)</t>
    </r>
    <r>
      <rPr>
        <sz val="10"/>
        <color theme="1"/>
        <rFont val="Calibri"/>
        <family val="2"/>
        <scheme val="minor"/>
      </rPr>
      <t xml:space="preserve">  </t>
    </r>
    <r>
      <rPr>
        <b/>
        <u/>
        <sz val="10"/>
        <color theme="1"/>
        <rFont val="Calibri"/>
        <family val="2"/>
        <scheme val="minor"/>
      </rPr>
      <t xml:space="preserve">Training Attended: </t>
    </r>
    <r>
      <rPr>
        <sz val="10"/>
        <color theme="1"/>
        <rFont val="Calibri"/>
        <family val="2"/>
        <scheme val="minor"/>
      </rPr>
      <t xml:space="preserve"> Training attended by staff who work in the Program                                                                                                                                                                                                                                                                                                                                                                                                                                                                                                 </t>
    </r>
    <r>
      <rPr>
        <b/>
        <sz val="10"/>
        <color theme="1"/>
        <rFont val="Calibri"/>
        <family val="2"/>
        <scheme val="minor"/>
      </rPr>
      <t>(2)</t>
    </r>
    <r>
      <rPr>
        <sz val="10"/>
        <color theme="1"/>
        <rFont val="Calibri"/>
        <family val="2"/>
        <scheme val="minor"/>
      </rPr>
      <t xml:space="preserve">  </t>
    </r>
    <r>
      <rPr>
        <b/>
        <u/>
        <sz val="10"/>
        <color theme="1"/>
        <rFont val="Calibri"/>
        <family val="2"/>
        <scheme val="minor"/>
      </rPr>
      <t>Training Provided:</t>
    </r>
    <r>
      <rPr>
        <b/>
        <sz val="10"/>
        <color theme="1"/>
        <rFont val="Calibri"/>
        <family val="2"/>
        <scheme val="minor"/>
      </rPr>
      <t xml:space="preserve"> </t>
    </r>
    <r>
      <rPr>
        <sz val="10"/>
        <color theme="1"/>
        <rFont val="Calibri"/>
        <family val="2"/>
        <scheme val="minor"/>
      </rPr>
      <t xml:space="preserve">   Training Provided by the  Program                                                                                                                                                                                                                                                                                                                                                                                                                                                                                                            </t>
    </r>
    <r>
      <rPr>
        <b/>
        <sz val="10"/>
        <color theme="1"/>
        <rFont val="Calibri"/>
        <family val="2"/>
        <scheme val="minor"/>
      </rPr>
      <t>(3)</t>
    </r>
    <r>
      <rPr>
        <sz val="10"/>
        <color theme="1"/>
        <rFont val="Calibri"/>
        <family val="2"/>
        <scheme val="minor"/>
      </rPr>
      <t xml:space="preserve"> </t>
    </r>
    <r>
      <rPr>
        <b/>
        <u/>
        <sz val="10"/>
        <color theme="1"/>
        <rFont val="Calibri"/>
        <family val="2"/>
        <scheme val="minor"/>
      </rPr>
      <t xml:space="preserve"> Cross Planning Initiatives: </t>
    </r>
    <r>
      <rPr>
        <sz val="9"/>
        <color theme="1"/>
        <rFont val="Calibri"/>
        <family val="2"/>
        <scheme val="minor"/>
      </rPr>
      <t>(partnering/multi-system collaborative) initiatives, service activities implemented with other sectors  (e.g. FRN Meetings, Community Collaboratives, Regional Summits, RYSC Team, Regional Clinical Review Team{RCRT}, Local Task Forces)</t>
    </r>
    <r>
      <rPr>
        <sz val="10"/>
        <color theme="1"/>
        <rFont val="Calibri"/>
        <family val="2"/>
        <scheme val="minor"/>
      </rPr>
      <t xml:space="preserve">                                                                                                                                                                                                                                                                                                                                                                                                                                                                                                                                                        </t>
    </r>
    <r>
      <rPr>
        <b/>
        <sz val="10"/>
        <color theme="1"/>
        <rFont val="Calibri"/>
        <family val="2"/>
        <scheme val="minor"/>
      </rPr>
      <t xml:space="preserve">(4) </t>
    </r>
    <r>
      <rPr>
        <sz val="10"/>
        <color theme="1"/>
        <rFont val="Calibri"/>
        <family val="2"/>
        <scheme val="minor"/>
      </rPr>
      <t xml:space="preserve"> </t>
    </r>
    <r>
      <rPr>
        <b/>
        <u/>
        <sz val="10"/>
        <color theme="1"/>
        <rFont val="Calibri"/>
        <family val="2"/>
        <scheme val="minor"/>
      </rPr>
      <t xml:space="preserve">Outreach Activities: </t>
    </r>
    <r>
      <rPr>
        <sz val="9"/>
        <color theme="1"/>
        <rFont val="Calibri"/>
        <family val="2"/>
        <scheme val="minor"/>
      </rPr>
      <t xml:space="preserve">to the general community (Community Awareness and Engagement ) (e.g. Resource Fairs, Community Presentations)                                                                                                                                                                                                                                                                                                                                                                                                       </t>
    </r>
    <r>
      <rPr>
        <b/>
        <sz val="9"/>
        <color theme="1"/>
        <rFont val="Calibri"/>
        <family val="2"/>
        <scheme val="minor"/>
      </rPr>
      <t>(5)</t>
    </r>
    <r>
      <rPr>
        <sz val="9"/>
        <color theme="1"/>
        <rFont val="Calibri"/>
        <family val="2"/>
        <scheme val="minor"/>
      </rPr>
      <t xml:space="preserve">  </t>
    </r>
    <r>
      <rPr>
        <b/>
        <u/>
        <sz val="9"/>
        <color theme="1"/>
        <rFont val="Calibri"/>
        <family val="2"/>
        <scheme val="minor"/>
      </rPr>
      <t xml:space="preserve">Other (list) : </t>
    </r>
    <r>
      <rPr>
        <sz val="9"/>
        <color theme="1"/>
        <rFont val="Calibri"/>
        <family val="2"/>
        <scheme val="minor"/>
      </rPr>
      <t xml:space="preserve"> Does not fit into any of the above categories - Please Describe event in Note Section (Column D-J) </t>
    </r>
  </si>
  <si>
    <t xml:space="preserve"> return electronically via -email to DHHRBBHReporting@wv.gov by the 25th day of the following month</t>
  </si>
  <si>
    <t>YEAR</t>
  </si>
  <si>
    <r>
      <t xml:space="preserve"># Other                </t>
    </r>
    <r>
      <rPr>
        <sz val="8"/>
        <color theme="0"/>
        <rFont val="Calibri"/>
        <family val="2"/>
        <scheme val="minor"/>
      </rPr>
      <t>(Give Description of Other)</t>
    </r>
  </si>
  <si>
    <t xml:space="preserve">Note Section for Column M </t>
  </si>
  <si>
    <t xml:space="preserve">Aggregate results of feedback received </t>
  </si>
  <si>
    <t xml:space="preserve">Aug </t>
  </si>
  <si>
    <t>G22</t>
  </si>
  <si>
    <t xml:space="preserve">Month Being Reported: (Month/Year) </t>
  </si>
  <si>
    <t>DEMOGRAPHIC INFORMATION</t>
  </si>
  <si>
    <t>REGION 1</t>
  </si>
  <si>
    <t>REGION 2</t>
  </si>
  <si>
    <t>REGION 3</t>
  </si>
  <si>
    <t>REGION 4</t>
  </si>
  <si>
    <t>REGION 5</t>
  </si>
  <si>
    <t>REGION 6</t>
  </si>
  <si>
    <t>DEMOGRAPHICS</t>
  </si>
  <si>
    <t xml:space="preserve">CLIENT INFORMATION </t>
  </si>
  <si>
    <t>American Indian / Alaska Native</t>
  </si>
  <si>
    <t>Native Hawaiian /Other Pacific Islander</t>
  </si>
  <si>
    <t>Support Categories - Family Support (FS)</t>
  </si>
  <si>
    <t>TOTAL - Family Support (FS)</t>
  </si>
  <si>
    <t>Support Categories - Community Engagement Specialist (CES)</t>
  </si>
  <si>
    <t>TOTAL -Community Engagement Specialist (CES)</t>
  </si>
  <si>
    <t xml:space="preserve">Note Section </t>
  </si>
  <si>
    <t xml:space="preserve">ATTENTION: Diagnosis:   Mental Health (MH) &amp; Substance Use Disorder (SUD) only apply to CES  - Other Diagnosis Codes apply to FS.  If Diagnosis Code applies to FS, complete Support Code for FS (Column E)- If Diagnosis Code is CES, complete Support Code for CES (Column G)    </t>
  </si>
  <si>
    <t xml:space="preserve">TOTAL Family Support (FS) and Community Engagement Specialist (CES) </t>
  </si>
  <si>
    <t xml:space="preserve">C.  PROGRAM  INFORMATION </t>
  </si>
  <si>
    <t xml:space="preserve">Program: (same as on Statement of Work):  </t>
  </si>
  <si>
    <t>Name of Program (Region)  (given by Grantee):</t>
  </si>
  <si>
    <t xml:space="preserve">Grant Number:  (On grant document)  </t>
  </si>
  <si>
    <t xml:space="preserve">Program Code: (Statement of Work or Targeted Fund Budget) </t>
  </si>
  <si>
    <t>GRANT FUNDS AT BEGINNING OF FISCAL YEAR</t>
  </si>
  <si>
    <t xml:space="preserve">GRANT FUNDS THROUGH CHANGE ORDER: </t>
  </si>
  <si>
    <t>TOTAL FUNDS ALLOCATED -  BEGINNING OF YEAR (July 1) INCLUDE ANY  CHANGE ORDERS THROUGHOUT YEAR</t>
  </si>
  <si>
    <t xml:space="preserve">GRANT FUNDS AWARDED TO PROGRAM - EXPENDITURES OF PROGRAM </t>
  </si>
  <si>
    <t xml:space="preserve">SUPPORT CATEGORIES FOR COMMUNITY ENGAGEMENT SPECIALIST (CES) </t>
  </si>
  <si>
    <t>SUPPORT CATEGORIES FOR FAMILY SUPPORT (FS)</t>
  </si>
  <si>
    <r>
      <rPr>
        <b/>
        <sz val="12"/>
        <color theme="0"/>
        <rFont val="Calibri"/>
        <family val="2"/>
        <scheme val="minor"/>
      </rPr>
      <t>PROGRAM INFORMATION:</t>
    </r>
    <r>
      <rPr>
        <b/>
        <sz val="14"/>
        <color theme="0"/>
        <rFont val="Calibri"/>
        <family val="2"/>
        <scheme val="minor"/>
      </rPr>
      <t xml:space="preserve"> </t>
    </r>
    <r>
      <rPr>
        <b/>
        <sz val="10"/>
        <color theme="0"/>
        <rFont val="Calibri"/>
        <family val="2"/>
        <scheme val="minor"/>
      </rPr>
      <t xml:space="preserve">Information on ROWS 6 through 10 will populate to the other tabs - Any changes, including month being reported, will need to be made on the Initial Info CLient Demographic tab  - THIS SAME FORM IS DESIGNED TO BE USED FOR THE ENTIRE YEAR - - - - </t>
    </r>
    <r>
      <rPr>
        <b/>
        <sz val="10"/>
        <color theme="9" tint="-0.499984740745262"/>
        <rFont val="Calibri"/>
        <family val="2"/>
        <scheme val="minor"/>
      </rPr>
      <t>BROWN FONT INDICATES DROP-DOWN BOX</t>
    </r>
  </si>
  <si>
    <t>Family Support (FS)</t>
  </si>
  <si>
    <t>Community Engagement Specialist (CES)</t>
  </si>
  <si>
    <t>Total Funds Requested by Clients:</t>
  </si>
  <si>
    <t>TOTAL GRANT FUNDS AWARDED FOR FCS:</t>
  </si>
  <si>
    <t>B.  GRANT AWARDS AND GRANT EXPENDITURES FOR FAMILY AND COMMUNITY SUPPORT PROGRAM (FCS)</t>
  </si>
  <si>
    <t>E</t>
  </si>
  <si>
    <t>G</t>
  </si>
  <si>
    <t>I</t>
  </si>
  <si>
    <t>J</t>
  </si>
  <si>
    <t>H</t>
  </si>
  <si>
    <r>
      <t xml:space="preserve">SELECT </t>
    </r>
    <r>
      <rPr>
        <b/>
        <u/>
        <sz val="14"/>
        <color theme="0"/>
        <rFont val="Calibri"/>
        <family val="2"/>
        <scheme val="minor"/>
      </rPr>
      <t>ONLY</t>
    </r>
    <r>
      <rPr>
        <b/>
        <sz val="14"/>
        <color theme="0"/>
        <rFont val="Calibri"/>
        <family val="2"/>
        <scheme val="minor"/>
      </rPr>
      <t xml:space="preserve"> FROM COLUMN THAT IS APPLICABLE TO YOUR REGION </t>
    </r>
  </si>
  <si>
    <t>ETHNICITY</t>
  </si>
  <si>
    <t>AB</t>
  </si>
  <si>
    <t>AC</t>
  </si>
  <si>
    <t>AD</t>
  </si>
  <si>
    <t>AE</t>
  </si>
  <si>
    <t>AF</t>
  </si>
  <si>
    <t>AG</t>
  </si>
  <si>
    <t>The  information on rows 3 - 7 will populate from MonthlyData SETUP tab - Any changes will need to be made on the Initial Info Client Demographic  tab</t>
  </si>
  <si>
    <t>DENIED ALL or PART OF FUNDS FS</t>
  </si>
  <si>
    <t>Exceeded Allowable Amount  FS</t>
  </si>
  <si>
    <t>DENIED ALL or PART OF FUNDS CES</t>
  </si>
  <si>
    <t>Exceed Allowable Amount  CES</t>
  </si>
  <si>
    <r>
      <rPr>
        <b/>
        <sz val="12"/>
        <color theme="0"/>
        <rFont val="Calibri"/>
        <family val="2"/>
        <scheme val="minor"/>
      </rPr>
      <t>PROGRAM INFORMATION:</t>
    </r>
    <r>
      <rPr>
        <b/>
        <sz val="10"/>
        <color theme="0"/>
        <rFont val="Calibri"/>
        <family val="2"/>
        <scheme val="minor"/>
      </rPr>
      <t xml:space="preserve"> Information on ROWS 6 through 10 will populate to the other tabs - Any changes, including month being reported, will need to be made on this tab (Initial Info Client Demographic)  - THIS SAME FORM IS DESIGNED TO BE USED FOR THE ENTIRE YEAR - - - - </t>
    </r>
    <r>
      <rPr>
        <b/>
        <sz val="10"/>
        <color theme="9" tint="-0.249977111117893"/>
        <rFont val="Calibri"/>
        <family val="2"/>
        <scheme val="minor"/>
      </rPr>
      <t>BROWN FONT INDICATES DROP-DOWN BOX</t>
    </r>
  </si>
  <si>
    <t>Total Amount CES</t>
  </si>
  <si>
    <t>Total Amount       FS</t>
  </si>
  <si>
    <t>Fiscal Year 2022 (July 1, 2021 - June 30, 2022)  V 20210501</t>
  </si>
  <si>
    <t xml:space="preserve">Region </t>
  </si>
  <si>
    <t xml:space="preserve">WV Bureau for Behavioral Health  - Family and Community Support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</si>
</sst>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_(* #,##0.00_);_(* \(#,##0.00\);_(* \-??_);_(@_)"/>
    <numFmt numFmtId="165" formatCode="_(\$* #,##0.00_);_(\$* \(#,##0.00\);_(\$* \-??_);_(@_)"/>
    <numFmt numFmtId="166" formatCode="&quot;$&quot;#,##0.00"/>
  </numFmts>
  <fonts count="10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color rgb="FFFF0000"/>
      <name val="Calibri"/>
      <family val="2"/>
      <scheme val="minor"/>
    </font>
    <font>
      <sz val="11"/>
      <color rgb="FF0070C0"/>
      <name val="Calibri"/>
      <family val="2"/>
      <scheme val="minor"/>
    </font>
    <font>
      <b/>
      <i/>
      <sz val="11"/>
      <color theme="1"/>
      <name val="Calibri"/>
      <family val="2"/>
      <scheme val="minor"/>
    </font>
    <font>
      <b/>
      <sz val="9"/>
      <color theme="1"/>
      <name val="Calibri"/>
      <family val="2"/>
      <scheme val="minor"/>
    </font>
    <font>
      <b/>
      <sz val="14"/>
      <color theme="1"/>
      <name val="Calibri"/>
      <family val="2"/>
      <scheme val="minor"/>
    </font>
    <font>
      <sz val="10"/>
      <color rgb="FFFF0000"/>
      <name val="Calibri"/>
      <family val="2"/>
      <scheme val="minor"/>
    </font>
    <font>
      <sz val="16"/>
      <color rgb="FFFF0000"/>
      <name val="Calibri"/>
      <family val="2"/>
      <scheme val="minor"/>
    </font>
    <font>
      <b/>
      <sz val="8"/>
      <color theme="1"/>
      <name val="Calibri"/>
      <family val="2"/>
      <scheme val="minor"/>
    </font>
    <font>
      <b/>
      <sz val="11"/>
      <color rgb="FF0070C0"/>
      <name val="Calibri"/>
      <family val="2"/>
      <scheme val="minor"/>
    </font>
    <font>
      <b/>
      <sz val="12"/>
      <color theme="1"/>
      <name val="Calibri"/>
      <family val="2"/>
      <scheme val="minor"/>
    </font>
    <font>
      <sz val="12"/>
      <color theme="1"/>
      <name val="Calibri"/>
      <family val="2"/>
      <scheme val="minor"/>
    </font>
    <font>
      <b/>
      <sz val="8"/>
      <color theme="9" tint="-0.499984740745262"/>
      <name val="Calibri"/>
      <family val="2"/>
      <scheme val="minor"/>
    </font>
    <font>
      <sz val="16"/>
      <color theme="1"/>
      <name val="Calibri"/>
      <family val="2"/>
      <scheme val="minor"/>
    </font>
    <font>
      <b/>
      <sz val="11"/>
      <name val="Calibri"/>
      <family val="2"/>
      <scheme val="minor"/>
    </font>
    <font>
      <b/>
      <sz val="11"/>
      <color theme="9" tint="-0.499984740745262"/>
      <name val="Calibri"/>
      <family val="2"/>
      <scheme val="minor"/>
    </font>
    <font>
      <sz val="9"/>
      <color theme="1"/>
      <name val="Calibri"/>
      <family val="2"/>
      <scheme val="minor"/>
    </font>
    <font>
      <b/>
      <sz val="11"/>
      <color theme="0"/>
      <name val="Calibri"/>
      <family val="2"/>
      <scheme val="minor"/>
    </font>
    <font>
      <b/>
      <u/>
      <sz val="11"/>
      <color rgb="FFFF0000"/>
      <name val="Calibri"/>
      <family val="2"/>
      <scheme val="minor"/>
    </font>
    <font>
      <b/>
      <sz val="12"/>
      <color theme="0"/>
      <name val="Calibri"/>
      <family val="2"/>
      <scheme val="minor"/>
    </font>
    <font>
      <b/>
      <sz val="14"/>
      <color theme="0"/>
      <name val="Calibri"/>
      <family val="2"/>
      <scheme val="minor"/>
    </font>
    <font>
      <b/>
      <i/>
      <sz val="11"/>
      <name val="Calibri"/>
      <family val="2"/>
      <scheme val="minor"/>
    </font>
    <font>
      <sz val="8"/>
      <color rgb="FF0070C0"/>
      <name val="Calibri"/>
      <family val="2"/>
      <scheme val="minor"/>
    </font>
    <font>
      <sz val="11"/>
      <name val="Calibri"/>
      <family val="2"/>
      <scheme val="minor"/>
    </font>
    <font>
      <i/>
      <sz val="10"/>
      <color theme="1"/>
      <name val="Calibri"/>
      <family val="2"/>
      <scheme val="minor"/>
    </font>
    <font>
      <b/>
      <sz val="12"/>
      <name val="Calibri"/>
      <family val="2"/>
      <scheme val="minor"/>
    </font>
    <font>
      <b/>
      <u/>
      <sz val="11"/>
      <color theme="0"/>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b/>
      <sz val="14"/>
      <color rgb="FFFF0000"/>
      <name val="Calibri"/>
      <family val="2"/>
      <scheme val="minor"/>
    </font>
    <font>
      <sz val="11"/>
      <color theme="1"/>
      <name val="Arial"/>
      <family val="2"/>
    </font>
    <font>
      <b/>
      <sz val="11"/>
      <color theme="1"/>
      <name val="Arial"/>
      <family val="2"/>
    </font>
    <font>
      <u/>
      <sz val="11"/>
      <color theme="1"/>
      <name val="Arial"/>
      <family val="2"/>
    </font>
    <font>
      <sz val="11"/>
      <color theme="1"/>
      <name val="Wingdings"/>
      <charset val="2"/>
    </font>
    <font>
      <sz val="7"/>
      <color theme="1"/>
      <name val="Times New Roman"/>
      <family val="1"/>
    </font>
    <font>
      <b/>
      <sz val="11"/>
      <color rgb="FFB55607"/>
      <name val="Calibri"/>
      <family val="2"/>
      <scheme val="minor"/>
    </font>
    <font>
      <sz val="10"/>
      <color theme="1"/>
      <name val="Wingdings"/>
      <charset val="2"/>
    </font>
    <font>
      <sz val="11"/>
      <color rgb="FFFF0000"/>
      <name val="Arial"/>
      <family val="2"/>
    </font>
    <font>
      <sz val="9"/>
      <color rgb="FFFF0000"/>
      <name val="Arial"/>
      <family val="2"/>
    </font>
    <font>
      <sz val="11"/>
      <color theme="1"/>
      <name val="Calibri"/>
      <family val="2"/>
    </font>
    <font>
      <sz val="8"/>
      <color theme="9" tint="-0.499984740745262"/>
      <name val="Calibri"/>
      <family val="2"/>
      <scheme val="minor"/>
    </font>
    <font>
      <b/>
      <u/>
      <sz val="11"/>
      <color rgb="FFFF0000"/>
      <name val="Arial"/>
      <family val="2"/>
    </font>
    <font>
      <b/>
      <sz val="8"/>
      <name val="Calibri"/>
      <family val="2"/>
      <scheme val="minor"/>
    </font>
    <font>
      <b/>
      <sz val="10"/>
      <color theme="0"/>
      <name val="Calibri"/>
      <family val="2"/>
      <scheme val="minor"/>
    </font>
    <font>
      <b/>
      <sz val="14"/>
      <name val="Calibri"/>
      <family val="2"/>
      <scheme val="minor"/>
    </font>
    <font>
      <i/>
      <sz val="1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b/>
      <sz val="11"/>
      <color theme="9" tint="0.39997558519241921"/>
      <name val="Calibri"/>
      <family val="2"/>
      <scheme val="minor"/>
    </font>
    <font>
      <sz val="10"/>
      <color theme="1"/>
      <name val="Calibri"/>
      <family val="2"/>
      <scheme val="minor"/>
    </font>
    <font>
      <b/>
      <u/>
      <sz val="10"/>
      <color theme="1"/>
      <name val="Calibri"/>
      <family val="2"/>
      <scheme val="minor"/>
    </font>
    <font>
      <b/>
      <u/>
      <sz val="9"/>
      <color theme="1"/>
      <name val="Calibri"/>
      <family val="2"/>
      <scheme val="minor"/>
    </font>
    <font>
      <sz val="9"/>
      <color theme="9" tint="-0.499984740745262"/>
      <name val="Calibri"/>
      <family val="2"/>
      <scheme val="minor"/>
    </font>
    <font>
      <b/>
      <sz val="18"/>
      <color theme="1"/>
      <name val="Calibri"/>
      <family val="2"/>
      <scheme val="minor"/>
    </font>
    <font>
      <b/>
      <sz val="9.5"/>
      <color theme="1"/>
      <name val="Calibri"/>
      <family val="2"/>
      <scheme val="minor"/>
    </font>
    <font>
      <b/>
      <sz val="12"/>
      <color rgb="FF002060"/>
      <name val="Calibri"/>
      <family val="2"/>
      <scheme val="minor"/>
    </font>
    <font>
      <b/>
      <sz val="10"/>
      <color theme="9" tint="-0.249977111117893"/>
      <name val="Calibri"/>
      <family val="2"/>
      <scheme val="minor"/>
    </font>
    <font>
      <b/>
      <u/>
      <sz val="11"/>
      <name val="Calibri"/>
      <family val="2"/>
      <scheme val="minor"/>
    </font>
    <font>
      <b/>
      <sz val="8"/>
      <color rgb="FF0070C0"/>
      <name val="Calibri"/>
      <family val="2"/>
      <scheme val="minor"/>
    </font>
    <font>
      <b/>
      <i/>
      <sz val="11"/>
      <color rgb="FF0070C0"/>
      <name val="Calibri"/>
      <family val="2"/>
      <scheme val="minor"/>
    </font>
    <font>
      <sz val="9"/>
      <name val="Calibri"/>
      <family val="2"/>
      <scheme val="minor"/>
    </font>
    <font>
      <sz val="14"/>
      <color theme="1"/>
      <name val="Calibri"/>
      <family val="2"/>
      <scheme val="minor"/>
    </font>
    <font>
      <b/>
      <sz val="12"/>
      <color rgb="FF00B0F0"/>
      <name val="Calibri"/>
      <family val="2"/>
      <scheme val="minor"/>
    </font>
    <font>
      <b/>
      <sz val="16"/>
      <color theme="0"/>
      <name val="Calibri"/>
      <family val="2"/>
      <scheme val="minor"/>
    </font>
    <font>
      <b/>
      <sz val="16"/>
      <color theme="1"/>
      <name val="Calibri"/>
      <family val="2"/>
      <scheme val="minor"/>
    </font>
    <font>
      <b/>
      <sz val="16"/>
      <color rgb="FF00B0F0"/>
      <name val="Calibri"/>
      <family val="2"/>
      <scheme val="minor"/>
    </font>
    <font>
      <b/>
      <i/>
      <sz val="14"/>
      <color rgb="FF0070C0"/>
      <name val="Calibri"/>
      <family val="2"/>
      <scheme val="minor"/>
    </font>
    <font>
      <sz val="10"/>
      <color theme="0"/>
      <name val="Calibri"/>
      <family val="2"/>
      <scheme val="minor"/>
    </font>
    <font>
      <sz val="8"/>
      <color theme="0"/>
      <name val="Calibri"/>
      <family val="2"/>
      <scheme val="minor"/>
    </font>
    <font>
      <b/>
      <sz val="12"/>
      <color theme="9" tint="-0.499984740745262"/>
      <name val="Calibri"/>
      <family val="2"/>
      <scheme val="minor"/>
    </font>
    <font>
      <b/>
      <sz val="10"/>
      <color theme="9" tint="-0.499984740745262"/>
      <name val="Calibri"/>
      <family val="2"/>
      <scheme val="minor"/>
    </font>
    <font>
      <sz val="12"/>
      <name val="Calibri"/>
      <family val="2"/>
      <scheme val="minor"/>
    </font>
    <font>
      <b/>
      <sz val="11"/>
      <color rgb="FF002060"/>
      <name val="Calibri"/>
      <family val="2"/>
      <scheme val="minor"/>
    </font>
    <font>
      <b/>
      <i/>
      <sz val="12"/>
      <color theme="0"/>
      <name val="Calibri"/>
      <family val="2"/>
      <scheme val="minor"/>
    </font>
    <font>
      <b/>
      <i/>
      <sz val="11"/>
      <color theme="0"/>
      <name val="Calibri"/>
      <family val="2"/>
      <scheme val="minor"/>
    </font>
    <font>
      <b/>
      <sz val="9"/>
      <color rgb="FF002060"/>
      <name val="Calibri"/>
      <family val="2"/>
      <scheme val="minor"/>
    </font>
    <font>
      <b/>
      <sz val="11"/>
      <color rgb="FF703504"/>
      <name val="Calibri"/>
      <family val="2"/>
      <scheme val="minor"/>
    </font>
    <font>
      <b/>
      <sz val="12"/>
      <color rgb="FF703504"/>
      <name val="Calibri"/>
      <family val="2"/>
      <scheme val="minor"/>
    </font>
    <font>
      <sz val="10"/>
      <color rgb="FF703504"/>
      <name val="Calibri"/>
      <family val="2"/>
      <scheme val="minor"/>
    </font>
    <font>
      <b/>
      <sz val="10"/>
      <color rgb="FF703504"/>
      <name val="Calibri"/>
      <family val="2"/>
      <scheme val="minor"/>
    </font>
    <font>
      <b/>
      <sz val="11"/>
      <color rgb="FF683104"/>
      <name val="Calibri"/>
      <family val="2"/>
      <scheme val="minor"/>
    </font>
    <font>
      <b/>
      <sz val="12"/>
      <color rgb="FF683104"/>
      <name val="Calibri"/>
      <family val="2"/>
      <scheme val="minor"/>
    </font>
    <font>
      <sz val="12"/>
      <color rgb="FFFF0000"/>
      <name val="Calibri"/>
      <family val="2"/>
      <scheme val="minor"/>
    </font>
    <font>
      <b/>
      <sz val="14"/>
      <color rgb="FFFFFF00"/>
      <name val="Calibri"/>
      <family val="2"/>
      <scheme val="minor"/>
    </font>
    <font>
      <b/>
      <sz val="10"/>
      <color rgb="FFFFFF00"/>
      <name val="Calibri"/>
      <family val="2"/>
      <scheme val="minor"/>
    </font>
    <font>
      <b/>
      <u/>
      <sz val="12"/>
      <name val="Calibri"/>
      <family val="2"/>
      <scheme val="minor"/>
    </font>
    <font>
      <sz val="16"/>
      <color theme="0"/>
      <name val="Calibri"/>
      <family val="2"/>
      <scheme val="minor"/>
    </font>
    <font>
      <b/>
      <u/>
      <sz val="14"/>
      <color theme="0"/>
      <name val="Calibri"/>
      <family val="2"/>
      <scheme val="minor"/>
    </font>
    <font>
      <sz val="12"/>
      <color theme="0"/>
      <name val="Calibri"/>
      <family val="2"/>
      <scheme val="minor"/>
    </font>
    <font>
      <b/>
      <sz val="16"/>
      <name val="Calibri"/>
      <family val="2"/>
      <scheme val="minor"/>
    </font>
    <font>
      <b/>
      <sz val="8"/>
      <color theme="0"/>
      <name val="Calibri"/>
      <family val="2"/>
      <scheme val="minor"/>
    </font>
    <font>
      <b/>
      <sz val="12"/>
      <color rgb="FF0070C0"/>
      <name val="Calibri"/>
      <family val="2"/>
      <scheme val="minor"/>
    </font>
    <font>
      <b/>
      <sz val="14"/>
      <color rgb="FF0070C0"/>
      <name val="Calibri"/>
      <family val="2"/>
      <scheme val="minor"/>
    </font>
    <font>
      <b/>
      <sz val="14"/>
      <color rgb="FF00B0F0"/>
      <name val="Calibri"/>
      <family val="2"/>
      <scheme val="minor"/>
    </font>
    <font>
      <sz val="12"/>
      <color rgb="FF0070C0"/>
      <name val="Calibri"/>
      <family val="2"/>
      <scheme val="minor"/>
    </font>
  </fonts>
  <fills count="54">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73737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FCCFF"/>
        <bgColor indexed="64"/>
      </patternFill>
    </fill>
    <fill>
      <patternFill patternType="solid">
        <fgColor theme="9" tint="0.59999389629810485"/>
        <bgColor indexed="64"/>
      </patternFill>
    </fill>
    <fill>
      <patternFill patternType="solid">
        <fgColor rgb="FF93CDDD"/>
        <bgColor indexed="64"/>
      </patternFill>
    </fill>
    <fill>
      <patternFill patternType="solid">
        <fgColor rgb="FFBADFE8"/>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E3DE00"/>
        <bgColor indexed="64"/>
      </patternFill>
    </fill>
    <fill>
      <patternFill patternType="solid">
        <fgColor rgb="FFF4EE00"/>
        <bgColor indexed="64"/>
      </patternFill>
    </fill>
    <fill>
      <patternFill patternType="solid">
        <fgColor rgb="FFB1A0C7"/>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rgb="FFD0E9F0"/>
        <bgColor indexed="64"/>
      </patternFill>
    </fill>
    <fill>
      <patternFill patternType="solid">
        <fgColor rgb="FF8CAF47"/>
        <bgColor indexed="64"/>
      </patternFill>
    </fill>
    <fill>
      <patternFill patternType="solid">
        <fgColor rgb="FF143840"/>
        <bgColor indexed="64"/>
      </patternFill>
    </fill>
    <fill>
      <patternFill patternType="solid">
        <fgColor theme="7" tint="-0.499984740745262"/>
        <bgColor indexed="64"/>
      </patternFill>
    </fill>
    <fill>
      <patternFill patternType="solid">
        <fgColor theme="3" tint="0.39997558519241921"/>
        <bgColor indexed="64"/>
      </patternFill>
    </fill>
    <fill>
      <patternFill patternType="solid">
        <fgColor rgb="FFA089B9"/>
        <bgColor indexed="64"/>
      </patternFill>
    </fill>
    <fill>
      <patternFill patternType="gray0625">
        <bgColor theme="8" tint="0.39994506668294322"/>
      </patternFill>
    </fill>
    <fill>
      <patternFill patternType="gray0625">
        <bgColor rgb="FFB1A0C7"/>
      </patternFill>
    </fill>
    <fill>
      <patternFill patternType="gray0625">
        <bgColor theme="6" tint="0.39997558519241921"/>
      </patternFill>
    </fill>
    <fill>
      <patternFill patternType="gray0625">
        <bgColor rgb="FF8B6FA9"/>
      </patternFill>
    </fill>
    <fill>
      <patternFill patternType="gray0625">
        <bgColor rgb="FF8CAF47"/>
      </patternFill>
    </fill>
    <fill>
      <patternFill patternType="solid">
        <fgColor theme="1" tint="0.249977111117893"/>
        <bgColor indexed="64"/>
      </patternFill>
    </fill>
    <fill>
      <patternFill patternType="solid">
        <fgColor rgb="FFF58427"/>
        <bgColor indexed="64"/>
      </patternFill>
    </fill>
    <fill>
      <patternFill patternType="gray125">
        <bgColor theme="6" tint="0.79995117038483843"/>
      </patternFill>
    </fill>
    <fill>
      <patternFill patternType="gray125">
        <bgColor theme="6" tint="0.59999389629810485"/>
      </patternFill>
    </fill>
    <fill>
      <patternFill patternType="gray125">
        <bgColor theme="7" tint="0.79998168889431442"/>
      </patternFill>
    </fill>
    <fill>
      <patternFill patternType="gray125">
        <bgColor rgb="FFC2B5D3"/>
      </patternFill>
    </fill>
    <fill>
      <gradientFill type="path">
        <stop position="0">
          <color theme="0"/>
        </stop>
        <stop position="1">
          <color rgb="FFFFFF00"/>
        </stop>
      </gradientFill>
    </fill>
  </fills>
  <borders count="4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dashed">
        <color auto="1"/>
      </left>
      <right style="thin">
        <color auto="1"/>
      </right>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thick">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ck">
        <color auto="1"/>
      </right>
      <top/>
      <bottom style="thin">
        <color auto="1"/>
      </bottom>
      <diagonal/>
    </border>
    <border>
      <left style="dashed">
        <color auto="1"/>
      </left>
      <right style="thick">
        <color auto="1"/>
      </right>
      <top style="thin">
        <color auto="1"/>
      </top>
      <bottom style="thin">
        <color auto="1"/>
      </bottom>
      <diagonal/>
    </border>
    <border>
      <left/>
      <right/>
      <top style="thin">
        <color indexed="64"/>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dashed">
        <color theme="0"/>
      </left>
      <right style="thin">
        <color theme="0"/>
      </right>
      <top style="thin">
        <color auto="1"/>
      </top>
      <bottom/>
      <diagonal/>
    </border>
    <border>
      <left/>
      <right style="thin">
        <color auto="1"/>
      </right>
      <top style="thin">
        <color auto="1"/>
      </top>
      <bottom style="thin">
        <color theme="0"/>
      </bottom>
      <diagonal/>
    </border>
    <border>
      <left style="thin">
        <color auto="1"/>
      </left>
      <right/>
      <top style="thin">
        <color indexed="64"/>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dashed">
        <color theme="0"/>
      </left>
      <right style="thin">
        <color theme="0"/>
      </right>
      <top style="thin">
        <color theme="0"/>
      </top>
      <bottom style="thin">
        <color auto="1"/>
      </bottom>
      <diagonal/>
    </border>
    <border>
      <left style="mediumDashed">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style="mediumDashed">
        <color auto="1"/>
      </right>
      <top style="mediumDashed">
        <color auto="1"/>
      </top>
      <bottom style="thin">
        <color auto="1"/>
      </bottom>
      <diagonal/>
    </border>
    <border>
      <left style="mediumDashed">
        <color auto="1"/>
      </left>
      <right style="thin">
        <color auto="1"/>
      </right>
      <top/>
      <bottom style="thin">
        <color indexed="64"/>
      </bottom>
      <diagonal/>
    </border>
    <border>
      <left style="thin">
        <color auto="1"/>
      </left>
      <right style="mediumDashed">
        <color auto="1"/>
      </right>
      <top/>
      <bottom style="thin">
        <color indexed="64"/>
      </bottom>
      <diagonal/>
    </border>
    <border>
      <left style="mediumDashed">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mediumDashed">
        <color auto="1"/>
      </right>
      <top style="thin">
        <color auto="1"/>
      </top>
      <bottom style="mediumDashed">
        <color auto="1"/>
      </bottom>
      <diagonal/>
    </border>
  </borders>
  <cellStyleXfs count="244">
    <xf numFmtId="0" fontId="0" fillId="0" borderId="0"/>
    <xf numFmtId="0" fontId="34" fillId="0" borderId="0" applyNumberFormat="0" applyFill="0" applyBorder="0" applyAlignment="0" applyProtection="0">
      <alignment vertical="top"/>
      <protection locked="0"/>
    </xf>
    <xf numFmtId="0" fontId="33" fillId="0" borderId="0"/>
    <xf numFmtId="0" fontId="35" fillId="0" borderId="0"/>
    <xf numFmtId="0" fontId="33" fillId="0" borderId="0"/>
    <xf numFmtId="0" fontId="32" fillId="0" borderId="0">
      <alignment vertical="top"/>
    </xf>
    <xf numFmtId="164" fontId="35" fillId="0" borderId="0"/>
    <xf numFmtId="165" fontId="35" fillId="0" borderId="0"/>
    <xf numFmtId="0" fontId="36" fillId="0" borderId="0"/>
    <xf numFmtId="0" fontId="37"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165" fontId="35" fillId="0" borderId="0"/>
    <xf numFmtId="9" fontId="35" fillId="0" borderId="0"/>
    <xf numFmtId="9" fontId="3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9" fontId="3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822">
    <xf numFmtId="0" fontId="0" fillId="0" borderId="0" xfId="0"/>
    <xf numFmtId="0" fontId="0" fillId="0" borderId="0" xfId="0"/>
    <xf numFmtId="0" fontId="5" fillId="0" borderId="1" xfId="0" applyFont="1" applyBorder="1" applyAlignment="1">
      <alignment horizontal="center" vertical="center" wrapText="1"/>
    </xf>
    <xf numFmtId="0" fontId="0" fillId="9" borderId="1" xfId="0" applyFill="1" applyBorder="1" applyAlignment="1">
      <alignment horizontal="center" vertical="center"/>
    </xf>
    <xf numFmtId="0" fontId="0" fillId="0" borderId="0" xfId="0"/>
    <xf numFmtId="0" fontId="5" fillId="10" borderId="3" xfId="0" applyFont="1" applyFill="1" applyBorder="1" applyAlignment="1" applyProtection="1">
      <alignment horizontal="left" vertical="center" wrapText="1"/>
    </xf>
    <xf numFmtId="0" fontId="5" fillId="10" borderId="10" xfId="0" applyFont="1" applyFill="1" applyBorder="1" applyAlignment="1" applyProtection="1">
      <alignment horizontal="left" vertical="center" wrapText="1"/>
    </xf>
    <xf numFmtId="0" fontId="5" fillId="10" borderId="4" xfId="0" applyFont="1" applyFill="1" applyBorder="1" applyAlignment="1" applyProtection="1">
      <alignment horizontal="left" vertical="center" wrapText="1"/>
    </xf>
    <xf numFmtId="0" fontId="5" fillId="0" borderId="0" xfId="0" applyFont="1" applyAlignment="1">
      <alignment horizontal="left" vertical="center"/>
    </xf>
    <xf numFmtId="0" fontId="0" fillId="13" borderId="0" xfId="0" applyFill="1"/>
    <xf numFmtId="0" fontId="0" fillId="0" borderId="0" xfId="0"/>
    <xf numFmtId="0" fontId="0" fillId="13" borderId="0" xfId="0" applyFill="1"/>
    <xf numFmtId="0" fontId="0" fillId="13" borderId="0" xfId="0" applyFill="1"/>
    <xf numFmtId="0" fontId="0" fillId="3" borderId="0" xfId="0" applyFill="1"/>
    <xf numFmtId="0" fontId="0" fillId="13" borderId="0" xfId="0" applyFill="1"/>
    <xf numFmtId="0" fontId="5" fillId="0" borderId="0" xfId="0" applyFont="1"/>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0" fillId="0" borderId="0" xfId="0"/>
    <xf numFmtId="0" fontId="0" fillId="13" borderId="0" xfId="0" applyFill="1"/>
    <xf numFmtId="0" fontId="5" fillId="0" borderId="0" xfId="0" applyFont="1"/>
    <xf numFmtId="0" fontId="0" fillId="19" borderId="0" xfId="0" applyFill="1"/>
    <xf numFmtId="0" fontId="0" fillId="13" borderId="1" xfId="0" applyFill="1" applyBorder="1"/>
    <xf numFmtId="0" fontId="5" fillId="0" borderId="1" xfId="0" applyFont="1" applyBorder="1" applyAlignment="1">
      <alignment horizontal="left" vertical="center"/>
    </xf>
    <xf numFmtId="0" fontId="5" fillId="19" borderId="1" xfId="0" applyFont="1" applyFill="1" applyBorder="1" applyAlignment="1">
      <alignment vertical="top" wrapText="1"/>
    </xf>
    <xf numFmtId="0" fontId="5" fillId="10" borderId="0" xfId="0" applyFont="1" applyFill="1"/>
    <xf numFmtId="0" fontId="5" fillId="10" borderId="1" xfId="0" applyFont="1" applyFill="1" applyBorder="1"/>
    <xf numFmtId="0" fontId="0" fillId="0" borderId="0" xfId="0"/>
    <xf numFmtId="0" fontId="0" fillId="2" borderId="0" xfId="0" applyFill="1"/>
    <xf numFmtId="0" fontId="3" fillId="2" borderId="0" xfId="0" applyFont="1" applyFill="1"/>
    <xf numFmtId="0" fontId="0" fillId="0" borderId="0" xfId="0" applyFont="1"/>
    <xf numFmtId="0" fontId="2" fillId="0" borderId="0" xfId="0" applyFont="1"/>
    <xf numFmtId="0" fontId="0" fillId="0" borderId="0" xfId="0"/>
    <xf numFmtId="0" fontId="0" fillId="0" borderId="0" xfId="0" applyFill="1" applyBorder="1"/>
    <xf numFmtId="0" fontId="0" fillId="2" borderId="0" xfId="0" applyFill="1"/>
    <xf numFmtId="0" fontId="3" fillId="2" borderId="0" xfId="0" applyFont="1" applyFill="1"/>
    <xf numFmtId="0" fontId="39" fillId="0" borderId="0" xfId="0" applyFont="1" applyAlignment="1">
      <alignment horizontal="left" vertical="center" indent="2"/>
    </xf>
    <xf numFmtId="0" fontId="42" fillId="0" borderId="0" xfId="0" applyFont="1" applyAlignment="1">
      <alignment horizontal="left" vertical="center" indent="5"/>
    </xf>
    <xf numFmtId="0" fontId="0" fillId="0" borderId="0" xfId="0"/>
    <xf numFmtId="0" fontId="39" fillId="0" borderId="0" xfId="0" applyFont="1" applyAlignment="1">
      <alignment horizontal="left" vertical="center" indent="2"/>
    </xf>
    <xf numFmtId="0" fontId="40" fillId="0" borderId="0" xfId="0" applyFont="1" applyAlignment="1">
      <alignment horizontal="left" vertical="center" indent="2"/>
    </xf>
    <xf numFmtId="0" fontId="0" fillId="0" borderId="0" xfId="0"/>
    <xf numFmtId="0" fontId="39" fillId="0" borderId="0" xfId="0" applyFont="1" applyAlignment="1">
      <alignment horizontal="left" vertical="center" indent="2"/>
    </xf>
    <xf numFmtId="0" fontId="39" fillId="0" borderId="0" xfId="0" applyFont="1" applyAlignment="1">
      <alignment horizontal="left" vertical="center" indent="5"/>
    </xf>
    <xf numFmtId="0" fontId="42" fillId="0" borderId="0" xfId="0" applyFont="1" applyAlignment="1">
      <alignment horizontal="left" vertical="center" indent="10"/>
    </xf>
    <xf numFmtId="0" fontId="0" fillId="0" borderId="0" xfId="0"/>
    <xf numFmtId="0" fontId="0" fillId="2" borderId="0" xfId="0" applyFill="1"/>
    <xf numFmtId="0" fontId="3" fillId="2" borderId="0" xfId="0" applyFont="1" applyFill="1"/>
    <xf numFmtId="0" fontId="39" fillId="0" borderId="0" xfId="0" applyFont="1" applyAlignment="1">
      <alignment horizontal="left" vertical="center" indent="2"/>
    </xf>
    <xf numFmtId="0" fontId="40" fillId="0" borderId="0" xfId="0" applyFont="1" applyAlignment="1">
      <alignment horizontal="left" vertical="center" indent="2"/>
    </xf>
    <xf numFmtId="2" fontId="45" fillId="0" borderId="0" xfId="0" applyNumberFormat="1" applyFont="1" applyAlignment="1">
      <alignment horizontal="left" vertical="top" indent="5"/>
    </xf>
    <xf numFmtId="0" fontId="0" fillId="10" borderId="0" xfId="0" applyFill="1"/>
    <xf numFmtId="0" fontId="0" fillId="6" borderId="0" xfId="0" applyFill="1"/>
    <xf numFmtId="0" fontId="0" fillId="0" borderId="0" xfId="0"/>
    <xf numFmtId="0" fontId="39" fillId="0" borderId="0" xfId="0" applyFont="1" applyAlignment="1">
      <alignment horizontal="left" vertical="center" indent="2"/>
    </xf>
    <xf numFmtId="0" fontId="42" fillId="0" borderId="0" xfId="0" applyFont="1" applyAlignment="1">
      <alignment horizontal="left" vertical="center" indent="5"/>
    </xf>
    <xf numFmtId="0" fontId="0" fillId="0" borderId="0" xfId="0"/>
    <xf numFmtId="0" fontId="0" fillId="0" borderId="0" xfId="0"/>
    <xf numFmtId="0" fontId="0" fillId="10" borderId="3" xfId="0" applyFill="1" applyBorder="1" applyProtection="1"/>
    <xf numFmtId="0" fontId="0" fillId="10" borderId="10" xfId="0" applyFill="1" applyBorder="1" applyProtection="1"/>
    <xf numFmtId="0" fontId="0" fillId="14" borderId="0" xfId="0" applyFill="1" applyProtection="1"/>
    <xf numFmtId="0" fontId="12" fillId="10" borderId="0" xfId="0" applyFont="1" applyFill="1" applyProtection="1"/>
    <xf numFmtId="0" fontId="11" fillId="10" borderId="0" xfId="0" applyFont="1" applyFill="1" applyProtection="1"/>
    <xf numFmtId="0" fontId="0" fillId="0" borderId="0" xfId="0" applyProtection="1"/>
    <xf numFmtId="0" fontId="10" fillId="10" borderId="0" xfId="0" applyFont="1" applyFill="1" applyBorder="1" applyAlignment="1" applyProtection="1">
      <alignment horizontal="center" vertical="center"/>
    </xf>
    <xf numFmtId="0" fontId="0" fillId="10" borderId="4" xfId="0" applyFill="1" applyBorder="1" applyProtection="1"/>
    <xf numFmtId="0" fontId="0" fillId="10" borderId="0" xfId="0" applyFill="1" applyProtection="1"/>
    <xf numFmtId="0" fontId="5" fillId="0" borderId="0" xfId="0" applyFont="1" applyFill="1" applyBorder="1" applyProtection="1"/>
    <xf numFmtId="0" fontId="0" fillId="0" borderId="0" xfId="0" applyFill="1" applyBorder="1" applyAlignment="1" applyProtection="1">
      <alignment horizontal="center"/>
    </xf>
    <xf numFmtId="0" fontId="50" fillId="0" borderId="0" xfId="0" applyFont="1" applyAlignment="1">
      <alignment horizontal="left" vertical="center" indent="2"/>
    </xf>
    <xf numFmtId="0" fontId="23" fillId="0" borderId="0" xfId="0" applyFont="1"/>
    <xf numFmtId="0" fontId="22" fillId="10" borderId="0" xfId="0" applyFont="1" applyFill="1" applyAlignment="1">
      <alignment horizontal="center" vertical="center"/>
    </xf>
    <xf numFmtId="0" fontId="25" fillId="10" borderId="15" xfId="0" applyFont="1" applyFill="1" applyBorder="1" applyAlignment="1" applyProtection="1">
      <alignment horizontal="center" vertical="center" textRotation="90" wrapText="1"/>
    </xf>
    <xf numFmtId="0" fontId="5" fillId="7" borderId="0" xfId="0" applyFont="1" applyFill="1" applyAlignment="1">
      <alignment vertical="center" wrapText="1"/>
    </xf>
    <xf numFmtId="0" fontId="49" fillId="7" borderId="0" xfId="0" applyFont="1" applyFill="1" applyAlignment="1">
      <alignment vertical="center" wrapText="1"/>
    </xf>
    <xf numFmtId="0" fontId="49" fillId="0" borderId="0" xfId="0" applyFont="1" applyFill="1" applyBorder="1" applyAlignment="1" applyProtection="1">
      <alignment wrapText="1"/>
      <protection locked="0"/>
    </xf>
    <xf numFmtId="0" fontId="0" fillId="0" borderId="0" xfId="0"/>
    <xf numFmtId="0" fontId="5" fillId="0" borderId="0" xfId="0" applyFont="1" applyFill="1"/>
    <xf numFmtId="0" fontId="0" fillId="0" borderId="0" xfId="0" applyFill="1" applyBorder="1" applyProtection="1"/>
    <xf numFmtId="0" fontId="0" fillId="0" borderId="0" xfId="0"/>
    <xf numFmtId="0" fontId="0" fillId="0" borderId="0" xfId="0"/>
    <xf numFmtId="0" fontId="0" fillId="4" borderId="1" xfId="0" applyFill="1" applyBorder="1" applyAlignment="1" applyProtection="1">
      <alignment horizontal="center"/>
    </xf>
    <xf numFmtId="0" fontId="0" fillId="13" borderId="7" xfId="0" applyFill="1" applyBorder="1"/>
    <xf numFmtId="0" fontId="3" fillId="4" borderId="3" xfId="0" applyFont="1" applyFill="1" applyBorder="1" applyAlignment="1" applyProtection="1">
      <alignment horizontal="left"/>
    </xf>
    <xf numFmtId="0" fontId="3" fillId="4" borderId="10" xfId="0" applyFont="1" applyFill="1" applyBorder="1" applyAlignment="1" applyProtection="1">
      <alignment horizontal="left"/>
    </xf>
    <xf numFmtId="0" fontId="3" fillId="4" borderId="4" xfId="0" applyFont="1" applyFill="1" applyBorder="1" applyAlignment="1" applyProtection="1">
      <alignment horizontal="left"/>
    </xf>
    <xf numFmtId="0" fontId="0" fillId="0" borderId="0" xfId="0"/>
    <xf numFmtId="0" fontId="62" fillId="0" borderId="0" xfId="0" applyFont="1" applyFill="1" applyBorder="1" applyProtection="1">
      <protection locked="0"/>
    </xf>
    <xf numFmtId="0" fontId="5" fillId="0" borderId="1" xfId="0" applyFont="1" applyBorder="1" applyAlignment="1">
      <alignment horizontal="center" vertical="center"/>
    </xf>
    <xf numFmtId="0" fontId="0" fillId="0" borderId="0" xfId="0"/>
    <xf numFmtId="0" fontId="28" fillId="2" borderId="0" xfId="0" applyFont="1" applyFill="1"/>
    <xf numFmtId="0" fontId="0" fillId="0" borderId="0" xfId="0"/>
    <xf numFmtId="0" fontId="0" fillId="0" borderId="0" xfId="0"/>
    <xf numFmtId="0" fontId="0" fillId="0" borderId="0" xfId="0" applyFont="1"/>
    <xf numFmtId="0" fontId="0" fillId="0" borderId="0" xfId="0"/>
    <xf numFmtId="0" fontId="49" fillId="4" borderId="1" xfId="0" applyFont="1" applyFill="1" applyBorder="1" applyAlignment="1" applyProtection="1">
      <alignment vertical="center" wrapText="1"/>
      <protection locked="0"/>
    </xf>
    <xf numFmtId="0" fontId="5" fillId="0" borderId="1" xfId="0" applyFont="1" applyBorder="1"/>
    <xf numFmtId="0" fontId="0" fillId="9" borderId="1" xfId="0" applyFont="1" applyFill="1" applyBorder="1" applyAlignment="1">
      <alignment horizontal="center" vertical="center"/>
    </xf>
    <xf numFmtId="0" fontId="0" fillId="0" borderId="0" xfId="0" applyFont="1" applyProtection="1"/>
    <xf numFmtId="0" fontId="74" fillId="4" borderId="1"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75" fillId="4" borderId="1" xfId="0" applyFont="1" applyFill="1" applyBorder="1" applyAlignment="1" applyProtection="1">
      <alignment horizontal="center" vertical="center"/>
    </xf>
    <xf numFmtId="0" fontId="72" fillId="4"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72" fillId="25" borderId="1" xfId="0" applyFont="1" applyFill="1" applyBorder="1" applyAlignment="1" applyProtection="1">
      <alignment horizontal="center" vertical="center"/>
    </xf>
    <xf numFmtId="0" fontId="15" fillId="24" borderId="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4" borderId="3" xfId="0" applyFont="1" applyFill="1" applyBorder="1" applyAlignment="1" applyProtection="1">
      <alignment horizontal="center" vertical="center"/>
    </xf>
    <xf numFmtId="0" fontId="75" fillId="4" borderId="4" xfId="0" applyFont="1" applyFill="1" applyBorder="1" applyAlignment="1" applyProtection="1">
      <alignment horizontal="center" vertical="center"/>
    </xf>
    <xf numFmtId="0" fontId="72" fillId="4" borderId="4" xfId="0" applyFont="1" applyFill="1" applyBorder="1" applyAlignment="1" applyProtection="1">
      <alignment horizontal="center" vertical="center"/>
    </xf>
    <xf numFmtId="0" fontId="72" fillId="25" borderId="4" xfId="0" applyFont="1" applyFill="1" applyBorder="1" applyAlignment="1" applyProtection="1">
      <alignment horizontal="center" vertical="center"/>
    </xf>
    <xf numFmtId="0" fontId="24" fillId="10" borderId="16" xfId="0" applyFont="1" applyFill="1" applyBorder="1" applyAlignment="1" applyProtection="1">
      <alignment horizontal="center" vertical="center" wrapText="1"/>
    </xf>
    <xf numFmtId="0" fontId="73" fillId="10" borderId="17" xfId="0" applyFont="1" applyFill="1" applyBorder="1" applyAlignment="1" applyProtection="1">
      <alignment horizontal="center" vertical="center" textRotation="90" wrapText="1"/>
    </xf>
    <xf numFmtId="0" fontId="24" fillId="10" borderId="16" xfId="0" applyFont="1" applyFill="1" applyBorder="1" applyAlignment="1" applyProtection="1">
      <alignment horizontal="center" wrapText="1"/>
    </xf>
    <xf numFmtId="0" fontId="72" fillId="25" borderId="12" xfId="0" applyFont="1" applyFill="1" applyBorder="1" applyAlignment="1" applyProtection="1">
      <alignment horizontal="center" vertical="center"/>
    </xf>
    <xf numFmtId="0" fontId="15" fillId="24" borderId="12" xfId="0" applyFont="1" applyFill="1" applyBorder="1" applyAlignment="1" applyProtection="1">
      <alignment horizontal="center" vertical="center"/>
    </xf>
    <xf numFmtId="0" fontId="15" fillId="24" borderId="8" xfId="0" applyFont="1" applyFill="1" applyBorder="1" applyAlignment="1" applyProtection="1">
      <alignment horizontal="center" vertical="center"/>
    </xf>
    <xf numFmtId="0" fontId="72" fillId="25" borderId="13" xfId="0" applyFont="1" applyFill="1" applyBorder="1" applyAlignment="1" applyProtection="1">
      <alignment horizontal="center" vertical="center"/>
    </xf>
    <xf numFmtId="0" fontId="24" fillId="10" borderId="18" xfId="0" applyFont="1" applyFill="1" applyBorder="1" applyAlignment="1" applyProtection="1">
      <alignment horizontal="center" wrapText="1"/>
    </xf>
    <xf numFmtId="0" fontId="10" fillId="10" borderId="1" xfId="0" applyFont="1" applyFill="1" applyBorder="1" applyAlignment="1" applyProtection="1">
      <alignment horizontal="center" vertical="center"/>
    </xf>
    <xf numFmtId="0" fontId="0" fillId="0" borderId="0" xfId="0"/>
    <xf numFmtId="44" fontId="27" fillId="36" borderId="3" xfId="0" applyNumberFormat="1" applyFont="1" applyFill="1" applyBorder="1" applyAlignment="1" applyProtection="1">
      <alignment vertical="center" wrapText="1"/>
      <protection locked="0"/>
    </xf>
    <xf numFmtId="0" fontId="14" fillId="36" borderId="3" xfId="0" applyFont="1" applyFill="1" applyBorder="1" applyAlignment="1" applyProtection="1">
      <alignment vertical="center" wrapText="1"/>
    </xf>
    <xf numFmtId="0" fontId="6" fillId="2"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xf>
    <xf numFmtId="0" fontId="20" fillId="4" borderId="3" xfId="0" applyFont="1" applyFill="1" applyBorder="1" applyAlignment="1" applyProtection="1">
      <alignment horizontal="center" vertical="center" wrapText="1"/>
    </xf>
    <xf numFmtId="0" fontId="22" fillId="9" borderId="3" xfId="0" applyFont="1" applyFill="1" applyBorder="1" applyAlignment="1" applyProtection="1">
      <alignment horizontal="center" vertical="center" wrapText="1"/>
    </xf>
    <xf numFmtId="0" fontId="3" fillId="13" borderId="3" xfId="0" applyFont="1" applyFill="1" applyBorder="1" applyAlignment="1" applyProtection="1">
      <alignment vertical="center" wrapText="1"/>
    </xf>
    <xf numFmtId="0" fontId="14" fillId="3" borderId="3" xfId="0" applyFont="1" applyFill="1" applyBorder="1" applyAlignment="1" applyProtection="1">
      <alignment horizontal="center" vertical="center" wrapText="1"/>
    </xf>
    <xf numFmtId="0" fontId="20" fillId="4" borderId="1" xfId="0" applyFont="1" applyFill="1" applyBorder="1" applyAlignment="1">
      <alignment vertical="center" wrapText="1"/>
    </xf>
    <xf numFmtId="0" fontId="0" fillId="0" borderId="0" xfId="0" applyAlignment="1">
      <alignment horizontal="center" vertical="center"/>
    </xf>
    <xf numFmtId="0" fontId="0" fillId="10" borderId="3" xfId="0" applyFill="1" applyBorder="1" applyProtection="1">
      <protection locked="0"/>
    </xf>
    <xf numFmtId="0" fontId="0" fillId="10" borderId="10" xfId="0" applyFill="1" applyBorder="1" applyProtection="1">
      <protection locked="0"/>
    </xf>
    <xf numFmtId="0" fontId="0" fillId="10" borderId="4" xfId="0" applyFill="1" applyBorder="1" applyProtection="1">
      <protection locked="0"/>
    </xf>
    <xf numFmtId="0" fontId="3" fillId="4" borderId="1" xfId="0" applyFont="1" applyFill="1" applyBorder="1" applyAlignment="1" applyProtection="1">
      <alignment horizontal="center" vertical="center"/>
    </xf>
    <xf numFmtId="0" fontId="0" fillId="0" borderId="0" xfId="0"/>
    <xf numFmtId="0" fontId="49" fillId="2" borderId="1" xfId="0" applyFont="1" applyFill="1" applyBorder="1" applyAlignment="1" applyProtection="1">
      <alignment vertical="center" wrapText="1"/>
      <protection locked="0"/>
    </xf>
    <xf numFmtId="44" fontId="27" fillId="2" borderId="3" xfId="0" applyNumberFormat="1" applyFont="1" applyFill="1" applyBorder="1" applyAlignment="1" applyProtection="1">
      <alignment vertical="center" wrapText="1"/>
      <protection locked="0"/>
    </xf>
    <xf numFmtId="0" fontId="0" fillId="0" borderId="1" xfId="0" applyBorder="1" applyAlignment="1">
      <alignment horizontal="center" vertical="center"/>
    </xf>
    <xf numFmtId="0" fontId="5" fillId="6" borderId="0" xfId="0" applyFont="1" applyFill="1" applyAlignment="1">
      <alignment horizontal="center" vertical="center"/>
    </xf>
    <xf numFmtId="1" fontId="0" fillId="27" borderId="0" xfId="0" applyNumberFormat="1" applyFill="1" applyAlignment="1" applyProtection="1">
      <alignment horizontal="center" vertical="center"/>
      <protection locked="0"/>
    </xf>
    <xf numFmtId="1" fontId="0" fillId="27" borderId="14" xfId="0" applyNumberFormat="1" applyFill="1" applyBorder="1" applyAlignment="1" applyProtection="1">
      <alignment horizontal="center" vertical="center"/>
      <protection locked="0"/>
    </xf>
    <xf numFmtId="1" fontId="0" fillId="4" borderId="14" xfId="0" applyNumberFormat="1" applyFill="1" applyBorder="1" applyAlignment="1" applyProtection="1">
      <alignment horizontal="center" vertical="center"/>
      <protection locked="0"/>
    </xf>
    <xf numFmtId="1" fontId="0" fillId="7" borderId="14" xfId="0" applyNumberFormat="1" applyFill="1" applyBorder="1" applyAlignment="1" applyProtection="1">
      <alignment horizontal="center" vertical="center"/>
      <protection locked="0"/>
    </xf>
    <xf numFmtId="1" fontId="0" fillId="16" borderId="14" xfId="0" applyNumberFormat="1" applyFill="1" applyBorder="1" applyAlignment="1" applyProtection="1">
      <alignment horizontal="center" vertical="center"/>
      <protection locked="0"/>
    </xf>
    <xf numFmtId="0" fontId="0" fillId="16" borderId="19" xfId="0" applyFill="1" applyBorder="1" applyAlignment="1" applyProtection="1">
      <alignment horizontal="left" vertical="center"/>
      <protection locked="0"/>
    </xf>
    <xf numFmtId="0" fontId="5" fillId="6" borderId="11" xfId="0" applyFont="1" applyFill="1" applyBorder="1" applyAlignment="1">
      <alignment horizontal="center" vertical="center"/>
    </xf>
    <xf numFmtId="1" fontId="0" fillId="27" borderId="11" xfId="0" applyNumberFormat="1" applyFill="1" applyBorder="1" applyAlignment="1" applyProtection="1">
      <alignment horizontal="center" vertical="center"/>
      <protection locked="0"/>
    </xf>
    <xf numFmtId="1" fontId="0" fillId="27" borderId="8" xfId="0" applyNumberFormat="1" applyFill="1" applyBorder="1" applyAlignment="1" applyProtection="1">
      <alignment horizontal="center" vertical="center"/>
      <protection locked="0"/>
    </xf>
    <xf numFmtId="1" fontId="0" fillId="4" borderId="8" xfId="0" applyNumberFormat="1" applyFill="1" applyBorder="1" applyAlignment="1" applyProtection="1">
      <alignment horizontal="center" vertical="center"/>
      <protection locked="0"/>
    </xf>
    <xf numFmtId="1" fontId="0" fillId="7" borderId="8" xfId="0" applyNumberFormat="1" applyFill="1" applyBorder="1" applyAlignment="1" applyProtection="1">
      <alignment horizontal="center" vertical="center"/>
      <protection locked="0"/>
    </xf>
    <xf numFmtId="1" fontId="0" fillId="16" borderId="8" xfId="0" applyNumberFormat="1" applyFill="1" applyBorder="1" applyAlignment="1" applyProtection="1">
      <alignment horizontal="center" vertical="center"/>
      <protection locked="0"/>
    </xf>
    <xf numFmtId="0" fontId="0" fillId="16" borderId="22" xfId="0" applyFill="1" applyBorder="1" applyAlignment="1" applyProtection="1">
      <alignment horizontal="left" vertical="center"/>
      <protection locked="0"/>
    </xf>
    <xf numFmtId="1" fontId="30" fillId="15" borderId="11" xfId="0" applyNumberFormat="1" applyFont="1" applyFill="1" applyBorder="1" applyAlignment="1">
      <alignment horizontal="center" vertical="center"/>
    </xf>
    <xf numFmtId="1" fontId="30" fillId="15" borderId="8" xfId="0" applyNumberFormat="1" applyFont="1" applyFill="1" applyBorder="1" applyAlignment="1">
      <alignment horizontal="center" vertical="center"/>
    </xf>
    <xf numFmtId="1" fontId="15" fillId="5" borderId="11" xfId="0" applyNumberFormat="1" applyFont="1" applyFill="1" applyBorder="1" applyAlignment="1">
      <alignment horizontal="center" vertical="center"/>
    </xf>
    <xf numFmtId="1" fontId="15" fillId="5" borderId="8" xfId="0" applyNumberFormat="1" applyFont="1" applyFill="1" applyBorder="1" applyAlignment="1">
      <alignment horizontal="center" vertical="center"/>
    </xf>
    <xf numFmtId="1" fontId="15" fillId="12" borderId="11" xfId="0" applyNumberFormat="1" applyFont="1" applyFill="1" applyBorder="1" applyAlignment="1">
      <alignment horizontal="center" vertical="center"/>
    </xf>
    <xf numFmtId="1" fontId="15" fillId="12" borderId="8" xfId="0" applyNumberFormat="1" applyFont="1" applyFill="1" applyBorder="1" applyAlignment="1">
      <alignment horizontal="center" vertical="center"/>
    </xf>
    <xf numFmtId="1" fontId="15" fillId="28" borderId="11" xfId="0" applyNumberFormat="1" applyFont="1" applyFill="1" applyBorder="1" applyAlignment="1">
      <alignment horizontal="center" vertical="center"/>
    </xf>
    <xf numFmtId="0" fontId="0" fillId="10" borderId="23" xfId="0" applyFill="1" applyBorder="1" applyAlignment="1">
      <alignment horizontal="left" vertical="center"/>
    </xf>
    <xf numFmtId="1" fontId="15" fillId="28" borderId="8" xfId="0" applyNumberFormat="1" applyFont="1" applyFill="1" applyBorder="1" applyAlignment="1">
      <alignment horizontal="center" vertical="center"/>
    </xf>
    <xf numFmtId="44" fontId="5" fillId="4" borderId="3" xfId="0" applyNumberFormat="1" applyFont="1" applyFill="1" applyBorder="1" applyAlignment="1" applyProtection="1">
      <alignment vertical="center" wrapText="1"/>
      <protection locked="0"/>
    </xf>
    <xf numFmtId="44" fontId="5" fillId="5" borderId="3" xfId="0" applyNumberFormat="1" applyFont="1" applyFill="1" applyBorder="1" applyAlignment="1" applyProtection="1">
      <alignment vertical="center" wrapText="1"/>
      <protection locked="0"/>
    </xf>
    <xf numFmtId="44" fontId="27" fillId="23" borderId="3" xfId="0" applyNumberFormat="1" applyFont="1" applyFill="1" applyBorder="1" applyAlignment="1" applyProtection="1">
      <alignment vertical="center" wrapText="1"/>
      <protection locked="0"/>
    </xf>
    <xf numFmtId="44" fontId="27" fillId="3" borderId="3" xfId="0" applyNumberFormat="1" applyFont="1" applyFill="1" applyBorder="1" applyAlignment="1" applyProtection="1">
      <alignment vertical="center" wrapText="1"/>
      <protection locked="0"/>
    </xf>
    <xf numFmtId="0" fontId="20" fillId="2" borderId="10" xfId="0" applyFont="1" applyFill="1" applyBorder="1" applyAlignment="1" applyProtection="1">
      <alignment horizontal="center" vertical="center"/>
    </xf>
    <xf numFmtId="0" fontId="52" fillId="5" borderId="10" xfId="0" applyFont="1" applyFill="1" applyBorder="1" applyAlignment="1">
      <alignment horizontal="left" vertical="center" wrapText="1"/>
    </xf>
    <xf numFmtId="0" fontId="20" fillId="4" borderId="25" xfId="0" applyFont="1" applyFill="1" applyBorder="1" applyAlignment="1" applyProtection="1">
      <alignment horizontal="center" vertical="center" wrapText="1"/>
      <protection locked="0"/>
    </xf>
    <xf numFmtId="0" fontId="20" fillId="4" borderId="26" xfId="0" applyFont="1" applyFill="1" applyBorder="1" applyAlignment="1" applyProtection="1">
      <alignment horizontal="center" vertical="center" wrapText="1"/>
      <protection locked="0"/>
    </xf>
    <xf numFmtId="0" fontId="20" fillId="4" borderId="22"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79" fillId="17"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protection locked="0"/>
    </xf>
    <xf numFmtId="0" fontId="79" fillId="2" borderId="25" xfId="0" applyFont="1" applyFill="1" applyBorder="1" applyAlignment="1" applyProtection="1">
      <alignment vertical="center" wrapText="1"/>
      <protection locked="0"/>
    </xf>
    <xf numFmtId="0" fontId="79" fillId="5" borderId="3" xfId="0" applyFont="1" applyFill="1" applyBorder="1" applyAlignment="1" applyProtection="1">
      <alignment vertical="center" wrapText="1"/>
      <protection locked="0"/>
    </xf>
    <xf numFmtId="0" fontId="79" fillId="2" borderId="3" xfId="0" applyFont="1" applyFill="1" applyBorder="1" applyAlignment="1" applyProtection="1">
      <alignment vertical="center" wrapText="1"/>
      <protection locked="0"/>
    </xf>
    <xf numFmtId="0" fontId="79" fillId="2" borderId="26" xfId="0" applyFont="1" applyFill="1" applyBorder="1" applyAlignment="1" applyProtection="1">
      <alignment horizontal="left" vertical="center" wrapText="1"/>
      <protection locked="0"/>
    </xf>
    <xf numFmtId="0" fontId="79" fillId="2" borderId="22" xfId="0" applyFont="1" applyFill="1" applyBorder="1" applyAlignment="1" applyProtection="1">
      <alignment horizontal="left" vertical="center" wrapText="1"/>
      <protection locked="0"/>
    </xf>
    <xf numFmtId="0" fontId="79" fillId="5" borderId="25" xfId="0" applyFont="1" applyFill="1" applyBorder="1" applyAlignment="1" applyProtection="1">
      <alignment vertical="center" wrapText="1"/>
      <protection locked="0"/>
    </xf>
    <xf numFmtId="0" fontId="79" fillId="5" borderId="26" xfId="0" applyFont="1" applyFill="1" applyBorder="1" applyAlignment="1" applyProtection="1">
      <alignment horizontal="left" vertical="center" wrapText="1"/>
      <protection locked="0"/>
    </xf>
    <xf numFmtId="0" fontId="79" fillId="5" borderId="22" xfId="0" applyFont="1" applyFill="1" applyBorder="1" applyAlignment="1" applyProtection="1">
      <alignment horizontal="left" vertical="center" wrapText="1"/>
      <protection locked="0"/>
    </xf>
    <xf numFmtId="0" fontId="79" fillId="4" borderId="1" xfId="0" applyFont="1" applyFill="1" applyBorder="1" applyAlignment="1" applyProtection="1">
      <alignment horizontal="center" vertical="center" wrapText="1"/>
      <protection locked="0"/>
    </xf>
    <xf numFmtId="0" fontId="79" fillId="2" borderId="1" xfId="0" applyFont="1" applyFill="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59" fillId="2" borderId="0" xfId="0" applyFont="1" applyFill="1"/>
    <xf numFmtId="0" fontId="80" fillId="2" borderId="10" xfId="0" applyFont="1" applyFill="1" applyBorder="1" applyAlignment="1" applyProtection="1">
      <alignment vertical="center" wrapText="1"/>
      <protection locked="0"/>
    </xf>
    <xf numFmtId="0" fontId="80" fillId="5" borderId="10" xfId="0" applyFont="1" applyFill="1" applyBorder="1" applyAlignment="1" applyProtection="1">
      <alignment vertical="center" wrapText="1"/>
      <protection locked="0"/>
    </xf>
    <xf numFmtId="0" fontId="80" fillId="4" borderId="3" xfId="0" applyFont="1" applyFill="1" applyBorder="1" applyAlignment="1" applyProtection="1">
      <alignment vertical="center" wrapText="1"/>
      <protection locked="0"/>
    </xf>
    <xf numFmtId="0" fontId="80" fillId="2" borderId="3" xfId="0" applyFont="1" applyFill="1" applyBorder="1" applyAlignment="1" applyProtection="1">
      <alignment vertical="center" wrapText="1"/>
      <protection locked="0"/>
    </xf>
    <xf numFmtId="0" fontId="80" fillId="2" borderId="1" xfId="0" applyFont="1" applyFill="1" applyBorder="1" applyAlignment="1" applyProtection="1">
      <alignment vertical="center" wrapText="1"/>
      <protection locked="0"/>
    </xf>
    <xf numFmtId="0" fontId="80" fillId="5" borderId="1" xfId="0" applyFont="1" applyFill="1" applyBorder="1" applyAlignment="1" applyProtection="1">
      <alignment vertical="center" wrapText="1"/>
      <protection locked="0"/>
    </xf>
    <xf numFmtId="0" fontId="3" fillId="13" borderId="3" xfId="0" applyFont="1" applyFill="1" applyBorder="1" applyAlignment="1" applyProtection="1">
      <alignment horizontal="center" vertical="center" wrapText="1"/>
    </xf>
    <xf numFmtId="0" fontId="14" fillId="36" borderId="3" xfId="0" applyFont="1" applyFill="1" applyBorder="1" applyAlignment="1" applyProtection="1">
      <alignment horizontal="center" vertical="center" wrapText="1"/>
    </xf>
    <xf numFmtId="0" fontId="20" fillId="4" borderId="1" xfId="0" applyFont="1" applyFill="1" applyBorder="1" applyAlignment="1">
      <alignment horizontal="center" vertical="center" wrapText="1"/>
    </xf>
    <xf numFmtId="0" fontId="3" fillId="10" borderId="14" xfId="0" applyFont="1" applyFill="1" applyBorder="1" applyAlignment="1" applyProtection="1">
      <alignment horizontal="center"/>
    </xf>
    <xf numFmtId="0" fontId="28" fillId="10" borderId="0" xfId="0" applyFont="1" applyFill="1" applyBorder="1" applyAlignment="1" applyProtection="1">
      <alignment horizontal="right"/>
    </xf>
    <xf numFmtId="0" fontId="2" fillId="10" borderId="0" xfId="0" applyFont="1" applyFill="1" applyBorder="1" applyAlignment="1" applyProtection="1">
      <alignment horizontal="right"/>
    </xf>
    <xf numFmtId="0" fontId="7" fillId="10" borderId="0" xfId="0" applyFont="1" applyFill="1" applyBorder="1" applyAlignment="1" applyProtection="1">
      <alignment horizontal="right"/>
    </xf>
    <xf numFmtId="0" fontId="65" fillId="10" borderId="0" xfId="0" applyFont="1" applyFill="1" applyBorder="1" applyAlignment="1" applyProtection="1">
      <alignment horizontal="right"/>
    </xf>
    <xf numFmtId="0" fontId="22" fillId="10" borderId="0" xfId="0" applyFont="1" applyFill="1" applyBorder="1" applyAlignment="1" applyProtection="1">
      <alignment horizontal="right" vertical="center" wrapText="1"/>
    </xf>
    <xf numFmtId="0" fontId="83" fillId="39" borderId="3" xfId="0" applyFont="1" applyFill="1" applyBorder="1" applyAlignment="1" applyProtection="1">
      <alignment horizontal="center" vertical="center" wrapText="1"/>
    </xf>
    <xf numFmtId="0" fontId="84" fillId="39" borderId="1" xfId="0" applyFont="1" applyFill="1" applyBorder="1" applyAlignment="1" applyProtection="1">
      <alignment horizontal="center"/>
    </xf>
    <xf numFmtId="0" fontId="71" fillId="40" borderId="0" xfId="0" applyFont="1" applyFill="1" applyAlignment="1">
      <alignment horizontal="center" vertical="center"/>
    </xf>
    <xf numFmtId="0" fontId="20" fillId="2" borderId="1" xfId="0" applyFont="1" applyFill="1" applyBorder="1" applyAlignment="1" applyProtection="1">
      <alignment horizontal="center" vertical="center"/>
    </xf>
    <xf numFmtId="0" fontId="5" fillId="4" borderId="1" xfId="0" applyFont="1" applyFill="1" applyBorder="1" applyAlignment="1">
      <alignment horizontal="left" vertical="center"/>
    </xf>
    <xf numFmtId="0" fontId="73" fillId="10" borderId="11" xfId="0" applyFont="1" applyFill="1" applyBorder="1" applyAlignment="1" applyProtection="1">
      <alignment horizontal="left" vertical="center"/>
      <protection locked="0"/>
    </xf>
    <xf numFmtId="44" fontId="24" fillId="9" borderId="3" xfId="0" applyNumberFormat="1" applyFont="1" applyFill="1" applyBorder="1" applyAlignment="1" applyProtection="1">
      <alignment vertical="center" wrapText="1"/>
      <protection locked="0"/>
    </xf>
    <xf numFmtId="44" fontId="16" fillId="13" borderId="3" xfId="0" applyNumberFormat="1" applyFont="1" applyFill="1" applyBorder="1" applyAlignment="1" applyProtection="1">
      <alignment vertical="center" wrapText="1"/>
      <protection locked="0"/>
    </xf>
    <xf numFmtId="44" fontId="92" fillId="2" borderId="3" xfId="0" applyNumberFormat="1" applyFont="1" applyFill="1" applyBorder="1" applyAlignment="1" applyProtection="1">
      <alignment horizontal="center" vertical="center"/>
      <protection locked="0"/>
    </xf>
    <xf numFmtId="44" fontId="92" fillId="5" borderId="3" xfId="0" applyNumberFormat="1" applyFont="1" applyFill="1" applyBorder="1" applyAlignment="1" applyProtection="1">
      <alignment horizontal="center" vertical="center"/>
      <protection locked="0"/>
    </xf>
    <xf numFmtId="0" fontId="21" fillId="6" borderId="3" xfId="0" applyFont="1" applyFill="1" applyBorder="1" applyAlignment="1" applyProtection="1">
      <alignment horizontal="left" vertical="center" wrapText="1"/>
      <protection locked="0"/>
    </xf>
    <xf numFmtId="0" fontId="21" fillId="19" borderId="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71" fillId="40" borderId="13" xfId="0" applyFont="1" applyFill="1" applyBorder="1" applyAlignment="1">
      <alignment horizontal="center" vertical="center"/>
    </xf>
    <xf numFmtId="0" fontId="84" fillId="34" borderId="1" xfId="0" applyFont="1" applyFill="1" applyBorder="1" applyAlignment="1" applyProtection="1">
      <alignment horizontal="center" vertical="center" wrapText="1"/>
    </xf>
    <xf numFmtId="0" fontId="30" fillId="10" borderId="7" xfId="0" applyFont="1" applyFill="1" applyBorder="1" applyAlignment="1" applyProtection="1">
      <alignment horizontal="right"/>
    </xf>
    <xf numFmtId="0" fontId="0" fillId="10" borderId="7" xfId="0" applyFill="1" applyBorder="1"/>
    <xf numFmtId="0" fontId="84" fillId="34" borderId="1" xfId="0" applyFont="1" applyFill="1" applyBorder="1" applyAlignment="1" applyProtection="1">
      <alignment horizontal="center"/>
    </xf>
    <xf numFmtId="0" fontId="30" fillId="10" borderId="11" xfId="0" applyFont="1" applyFill="1" applyBorder="1" applyAlignment="1">
      <alignment horizontal="center" vertical="center" wrapText="1"/>
    </xf>
    <xf numFmtId="0" fontId="19" fillId="10" borderId="13" xfId="0" applyFont="1" applyFill="1" applyBorder="1" applyAlignment="1">
      <alignment horizontal="center" vertical="center" wrapText="1"/>
    </xf>
    <xf numFmtId="44" fontId="93" fillId="33" borderId="1" xfId="0" applyNumberFormat="1" applyFont="1" applyFill="1" applyBorder="1" applyAlignment="1" applyProtection="1">
      <alignment horizontal="center" vertical="center"/>
    </xf>
    <xf numFmtId="0" fontId="91" fillId="32" borderId="24" xfId="0" applyFont="1" applyFill="1" applyBorder="1" applyAlignment="1" applyProtection="1">
      <alignment vertical="center" wrapText="1"/>
    </xf>
    <xf numFmtId="0" fontId="86" fillId="41" borderId="24" xfId="0" applyFont="1" applyFill="1" applyBorder="1" applyAlignment="1" applyProtection="1">
      <alignment vertical="center" wrapText="1"/>
      <protection locked="0"/>
    </xf>
    <xf numFmtId="0" fontId="87" fillId="28" borderId="10" xfId="0" applyFont="1" applyFill="1" applyBorder="1" applyAlignment="1" applyProtection="1">
      <alignment vertical="center" wrapText="1"/>
    </xf>
    <xf numFmtId="0" fontId="87" fillId="32" borderId="24" xfId="0" applyFont="1" applyFill="1" applyBorder="1" applyAlignment="1" applyProtection="1">
      <alignment vertical="center" wrapText="1"/>
    </xf>
    <xf numFmtId="0" fontId="90" fillId="4" borderId="4" xfId="0" applyFont="1" applyFill="1" applyBorder="1" applyAlignment="1" applyProtection="1">
      <alignment horizontal="center" vertical="center" wrapText="1"/>
    </xf>
    <xf numFmtId="0" fontId="91" fillId="28" borderId="24" xfId="0" applyFont="1" applyFill="1" applyBorder="1" applyAlignment="1" applyProtection="1">
      <alignment vertical="center" wrapText="1"/>
    </xf>
    <xf numFmtId="0" fontId="87" fillId="37" borderId="24" xfId="0" applyFont="1" applyFill="1" applyBorder="1" applyAlignment="1" applyProtection="1">
      <alignment vertical="center" wrapText="1"/>
      <protection locked="0"/>
    </xf>
    <xf numFmtId="0" fontId="87" fillId="4" borderId="4" xfId="0" applyFont="1" applyFill="1" applyBorder="1" applyAlignment="1" applyProtection="1">
      <alignment horizontal="center" vertical="center" wrapText="1"/>
    </xf>
    <xf numFmtId="0" fontId="86" fillId="8" borderId="28" xfId="0" applyFont="1" applyFill="1" applyBorder="1" applyAlignment="1" applyProtection="1">
      <alignment horizontal="center" vertical="center" wrapText="1"/>
      <protection locked="0"/>
    </xf>
    <xf numFmtId="0" fontId="86" fillId="41" borderId="28" xfId="0" applyFont="1" applyFill="1" applyBorder="1" applyAlignment="1" applyProtection="1">
      <alignment horizontal="center" vertical="center" wrapText="1"/>
      <protection locked="0"/>
    </xf>
    <xf numFmtId="0" fontId="89" fillId="18" borderId="28" xfId="0" applyFont="1" applyFill="1" applyBorder="1" applyAlignment="1" applyProtection="1">
      <alignment vertical="center" wrapText="1"/>
      <protection locked="0"/>
    </xf>
    <xf numFmtId="0" fontId="89" fillId="37" borderId="28" xfId="0" applyFont="1" applyFill="1" applyBorder="1" applyAlignment="1" applyProtection="1">
      <alignment vertical="center" wrapText="1"/>
      <protection locked="0"/>
    </xf>
    <xf numFmtId="0" fontId="88" fillId="18" borderId="28" xfId="0" applyFont="1" applyFill="1" applyBorder="1" applyAlignment="1" applyProtection="1">
      <alignment vertical="center" wrapText="1"/>
      <protection locked="0"/>
    </xf>
    <xf numFmtId="0" fontId="88" fillId="37" borderId="28" xfId="0" applyFont="1" applyFill="1" applyBorder="1" applyAlignment="1" applyProtection="1">
      <alignment vertical="center" wrapText="1"/>
      <protection locked="0"/>
    </xf>
    <xf numFmtId="0" fontId="91" fillId="4" borderId="4" xfId="0" applyFont="1" applyFill="1" applyBorder="1" applyAlignment="1" applyProtection="1">
      <alignment horizontal="center" vertical="center" wrapText="1"/>
      <protection locked="0"/>
    </xf>
    <xf numFmtId="0" fontId="91" fillId="2" borderId="4" xfId="0" applyFont="1" applyFill="1" applyBorder="1" applyAlignment="1" applyProtection="1">
      <alignment horizontal="center" vertical="center" wrapText="1"/>
      <protection locked="0"/>
    </xf>
    <xf numFmtId="0" fontId="86" fillId="8" borderId="24" xfId="0" applyFont="1" applyFill="1" applyBorder="1" applyAlignment="1" applyProtection="1">
      <alignment vertical="center" wrapText="1"/>
      <protection locked="0"/>
    </xf>
    <xf numFmtId="0" fontId="91" fillId="12" borderId="28" xfId="0" applyFont="1" applyFill="1" applyBorder="1" applyAlignment="1" applyProtection="1">
      <alignment horizontal="center" vertical="center" wrapText="1"/>
    </xf>
    <xf numFmtId="0" fontId="91" fillId="28" borderId="28" xfId="0" applyFont="1" applyFill="1" applyBorder="1" applyAlignment="1" applyProtection="1">
      <alignment vertical="center" wrapText="1"/>
    </xf>
    <xf numFmtId="0" fontId="87" fillId="28" borderId="28" xfId="0" applyFont="1" applyFill="1" applyBorder="1" applyAlignment="1" applyProtection="1">
      <alignment vertical="center" wrapText="1"/>
    </xf>
    <xf numFmtId="0" fontId="87" fillId="12" borderId="28" xfId="0" applyFont="1" applyFill="1" applyBorder="1" applyAlignment="1" applyProtection="1">
      <alignment vertical="center" wrapText="1"/>
    </xf>
    <xf numFmtId="44" fontId="30" fillId="42" borderId="3" xfId="0" applyNumberFormat="1" applyFont="1" applyFill="1" applyBorder="1" applyAlignment="1" applyProtection="1">
      <alignment vertical="center" wrapText="1"/>
    </xf>
    <xf numFmtId="0" fontId="19" fillId="42" borderId="3" xfId="0" applyFont="1" applyFill="1" applyBorder="1" applyAlignment="1">
      <alignment horizontal="center" vertical="center" wrapText="1"/>
    </xf>
    <xf numFmtId="44" fontId="81" fillId="43" borderId="3" xfId="0" applyNumberFormat="1" applyFont="1" applyFill="1" applyBorder="1" applyAlignment="1" applyProtection="1">
      <alignment vertical="center" wrapText="1"/>
    </xf>
    <xf numFmtId="44" fontId="81" fillId="44" borderId="3" xfId="0" applyNumberFormat="1" applyFont="1" applyFill="1" applyBorder="1" applyAlignment="1" applyProtection="1">
      <alignment vertical="center" wrapText="1"/>
    </xf>
    <xf numFmtId="44" fontId="81" fillId="45" borderId="3" xfId="0" applyNumberFormat="1" applyFont="1" applyFill="1" applyBorder="1" applyAlignment="1" applyProtection="1">
      <alignment vertical="center" wrapText="1"/>
    </xf>
    <xf numFmtId="44" fontId="81" fillId="46" borderId="3" xfId="0" applyNumberFormat="1" applyFont="1" applyFill="1" applyBorder="1" applyAlignment="1" applyProtection="1">
      <alignment vertical="center" wrapText="1"/>
    </xf>
    <xf numFmtId="0" fontId="57" fillId="5" borderId="10" xfId="0" applyFont="1" applyFill="1" applyBorder="1" applyAlignment="1">
      <alignment horizontal="center" vertical="center" wrapText="1"/>
    </xf>
    <xf numFmtId="0" fontId="96" fillId="10" borderId="0" xfId="0" applyFont="1" applyFill="1" applyProtection="1"/>
    <xf numFmtId="0" fontId="0" fillId="0" borderId="0" xfId="0"/>
    <xf numFmtId="0" fontId="3" fillId="0" borderId="0" xfId="0" applyFont="1" applyAlignment="1">
      <alignment horizontal="center" vertical="center"/>
    </xf>
    <xf numFmtId="0" fontId="87" fillId="18" borderId="24" xfId="0" applyFont="1" applyFill="1" applyBorder="1" applyAlignment="1" applyProtection="1">
      <alignment vertical="center" wrapText="1"/>
      <protection locked="0"/>
    </xf>
    <xf numFmtId="0" fontId="0" fillId="0" borderId="0" xfId="0" applyAlignment="1" applyProtection="1">
      <alignment horizontal="center"/>
    </xf>
    <xf numFmtId="0" fontId="100" fillId="10" borderId="12" xfId="0" applyFont="1" applyFill="1" applyBorder="1" applyAlignment="1" applyProtection="1">
      <alignment horizontal="center" vertical="center" textRotation="90" wrapText="1"/>
    </xf>
    <xf numFmtId="0" fontId="101" fillId="4" borderId="1" xfId="0" applyFont="1" applyFill="1" applyBorder="1" applyAlignment="1" applyProtection="1">
      <alignment horizontal="center" vertical="center"/>
    </xf>
    <xf numFmtId="0" fontId="101" fillId="25" borderId="1" xfId="0" applyFont="1" applyFill="1" applyBorder="1" applyAlignment="1" applyProtection="1">
      <alignment horizontal="center" vertical="center"/>
    </xf>
    <xf numFmtId="0" fontId="101" fillId="25" borderId="12" xfId="0" applyFont="1" applyFill="1" applyBorder="1" applyAlignment="1" applyProtection="1">
      <alignment horizontal="center" vertical="center"/>
    </xf>
    <xf numFmtId="0" fontId="102" fillId="23" borderId="1" xfId="0" applyFont="1" applyFill="1" applyBorder="1" applyAlignment="1" applyProtection="1">
      <alignment horizontal="center" vertical="center"/>
    </xf>
    <xf numFmtId="0" fontId="10" fillId="21" borderId="1" xfId="0" applyFont="1" applyFill="1" applyBorder="1" applyAlignment="1" applyProtection="1">
      <alignment horizontal="center" vertical="center"/>
    </xf>
    <xf numFmtId="0" fontId="102" fillId="15" borderId="1" xfId="0" applyFont="1" applyFill="1" applyBorder="1" applyAlignment="1" applyProtection="1">
      <alignment horizontal="center" vertical="center"/>
    </xf>
    <xf numFmtId="0" fontId="10" fillId="21" borderId="3" xfId="0" applyFont="1" applyFill="1" applyBorder="1" applyAlignment="1" applyProtection="1">
      <alignment horizontal="center" vertical="center"/>
    </xf>
    <xf numFmtId="0" fontId="25" fillId="10" borderId="16" xfId="0" applyFont="1" applyFill="1" applyBorder="1" applyAlignment="1" applyProtection="1">
      <alignment horizontal="center" vertical="center"/>
    </xf>
    <xf numFmtId="0" fontId="103" fillId="23" borderId="4" xfId="0" applyFont="1" applyFill="1" applyBorder="1" applyAlignment="1" applyProtection="1">
      <alignment horizontal="center" vertical="center"/>
    </xf>
    <xf numFmtId="0" fontId="103" fillId="23" borderId="1" xfId="0" applyFont="1" applyFill="1" applyBorder="1" applyAlignment="1" applyProtection="1">
      <alignment horizontal="center" vertical="center"/>
    </xf>
    <xf numFmtId="0" fontId="0" fillId="0" borderId="0" xfId="0" applyAlignment="1" applyProtection="1">
      <alignment horizontal="center" vertical="center"/>
    </xf>
    <xf numFmtId="0" fontId="0" fillId="2" borderId="1" xfId="0" applyFill="1" applyBorder="1" applyAlignment="1" applyProtection="1">
      <alignment horizontal="center"/>
    </xf>
    <xf numFmtId="0" fontId="3" fillId="2" borderId="3"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4" xfId="0" applyFont="1" applyFill="1" applyBorder="1" applyAlignment="1" applyProtection="1">
      <alignment horizontal="left"/>
    </xf>
    <xf numFmtId="0" fontId="0" fillId="13" borderId="0" xfId="0" applyFill="1" applyProtection="1"/>
    <xf numFmtId="0" fontId="0" fillId="0" borderId="0" xfId="0" applyFill="1" applyBorder="1"/>
    <xf numFmtId="0" fontId="0" fillId="0" borderId="0" xfId="0"/>
    <xf numFmtId="0" fontId="3" fillId="0" borderId="1" xfId="0" applyFont="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15" fillId="0" borderId="0" xfId="0" applyFont="1" applyFill="1" applyBorder="1" applyAlignment="1">
      <alignment horizontal="center" vertical="center"/>
    </xf>
    <xf numFmtId="1" fontId="30" fillId="0" borderId="0" xfId="0" applyNumberFormat="1" applyFont="1" applyFill="1" applyBorder="1" applyAlignment="1">
      <alignment horizontal="center" vertical="center"/>
    </xf>
    <xf numFmtId="1" fontId="15" fillId="0" borderId="0" xfId="0" applyNumberFormat="1" applyFont="1" applyFill="1" applyBorder="1"/>
    <xf numFmtId="1" fontId="15" fillId="0" borderId="0" xfId="0" applyNumberFormat="1"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Protection="1">
      <protection locked="0"/>
    </xf>
    <xf numFmtId="1" fontId="0" fillId="10" borderId="0" xfId="0" applyNumberFormat="1" applyFill="1" applyAlignment="1" applyProtection="1">
      <alignment horizontal="center" vertical="center"/>
    </xf>
    <xf numFmtId="1" fontId="0" fillId="10" borderId="11" xfId="0" applyNumberFormat="1" applyFill="1" applyBorder="1" applyAlignment="1" applyProtection="1">
      <alignment horizontal="center" vertical="center"/>
    </xf>
    <xf numFmtId="1" fontId="15" fillId="10" borderId="11" xfId="0" applyNumberFormat="1" applyFont="1" applyFill="1" applyBorder="1" applyProtection="1"/>
    <xf numFmtId="0" fontId="3" fillId="0" borderId="2" xfId="0" applyFont="1" applyBorder="1" applyAlignment="1">
      <alignment horizontal="center" vertical="center"/>
    </xf>
    <xf numFmtId="0" fontId="0" fillId="0" borderId="2" xfId="0" applyBorder="1" applyAlignment="1">
      <alignment horizontal="center" vertical="center"/>
    </xf>
    <xf numFmtId="0" fontId="4" fillId="10" borderId="30" xfId="0" applyFont="1" applyFill="1" applyBorder="1" applyAlignment="1">
      <alignment horizontal="center" vertical="center" wrapText="1"/>
    </xf>
    <xf numFmtId="0" fontId="4" fillId="10" borderId="31" xfId="0" applyFont="1" applyFill="1" applyBorder="1" applyAlignment="1">
      <alignment horizontal="center" vertical="center" textRotation="90" wrapText="1"/>
    </xf>
    <xf numFmtId="0" fontId="77" fillId="10" borderId="32" xfId="0" applyFont="1" applyFill="1" applyBorder="1" applyAlignment="1">
      <alignment horizontal="center" vertical="center" wrapText="1"/>
    </xf>
    <xf numFmtId="0" fontId="77" fillId="10" borderId="31" xfId="0" applyFont="1" applyFill="1" applyBorder="1"/>
    <xf numFmtId="0" fontId="4" fillId="10" borderId="31" xfId="0" applyFont="1" applyFill="1" applyBorder="1"/>
    <xf numFmtId="0" fontId="77" fillId="10" borderId="33" xfId="0" applyFont="1" applyFill="1" applyBorder="1" applyAlignment="1">
      <alignment horizontal="center" vertical="center" wrapText="1"/>
    </xf>
    <xf numFmtId="0" fontId="77" fillId="10" borderId="34" xfId="0" applyFont="1" applyFill="1" applyBorder="1" applyAlignment="1">
      <alignment horizontal="center" vertical="center" wrapText="1"/>
    </xf>
    <xf numFmtId="0" fontId="4" fillId="10" borderId="37" xfId="0" applyFont="1" applyFill="1" applyBorder="1" applyAlignment="1">
      <alignment horizontal="center" vertical="center" wrapText="1"/>
    </xf>
    <xf numFmtId="0" fontId="4" fillId="10" borderId="38" xfId="0" applyFont="1" applyFill="1" applyBorder="1" applyAlignment="1">
      <alignment horizontal="center" vertical="center" textRotation="90" wrapText="1"/>
    </xf>
    <xf numFmtId="0" fontId="77" fillId="10" borderId="38" xfId="0" applyFont="1" applyFill="1" applyBorder="1" applyAlignment="1">
      <alignment horizontal="center" vertical="center" wrapText="1"/>
    </xf>
    <xf numFmtId="0" fontId="77" fillId="10" borderId="38" xfId="0" applyFont="1" applyFill="1" applyBorder="1" applyProtection="1"/>
    <xf numFmtId="0" fontId="4" fillId="10" borderId="38" xfId="0" applyFont="1" applyFill="1" applyBorder="1" applyProtection="1"/>
    <xf numFmtId="0" fontId="77" fillId="10" borderId="39" xfId="0" applyFont="1" applyFill="1" applyBorder="1" applyAlignment="1">
      <alignment horizontal="center" vertical="center" wrapText="1"/>
    </xf>
    <xf numFmtId="0" fontId="77" fillId="10" borderId="40" xfId="0" applyFont="1" applyFill="1" applyBorder="1" applyAlignment="1">
      <alignment horizontal="center" vertical="center" wrapText="1"/>
    </xf>
    <xf numFmtId="0" fontId="0" fillId="0" borderId="0" xfId="0" applyAlignment="1">
      <alignment vertical="center" wrapText="1"/>
    </xf>
    <xf numFmtId="44" fontId="3" fillId="50" borderId="2" xfId="0" applyNumberFormat="1" applyFont="1" applyFill="1" applyBorder="1" applyProtection="1"/>
    <xf numFmtId="44" fontId="3" fillId="50" borderId="1" xfId="0" applyNumberFormat="1" applyFont="1" applyFill="1" applyBorder="1" applyProtection="1"/>
    <xf numFmtId="44" fontId="15" fillId="51" borderId="2" xfId="0" applyNumberFormat="1" applyFont="1" applyFill="1" applyBorder="1" applyAlignment="1" applyProtection="1">
      <alignment horizontal="center" vertical="center"/>
    </xf>
    <xf numFmtId="44" fontId="15" fillId="51" borderId="1" xfId="0" applyNumberFormat="1" applyFont="1" applyFill="1" applyBorder="1" applyAlignment="1" applyProtection="1">
      <alignment horizontal="center" vertical="center"/>
    </xf>
    <xf numFmtId="44" fontId="15" fillId="51" borderId="12" xfId="0" applyNumberFormat="1" applyFont="1" applyFill="1" applyBorder="1" applyAlignment="1" applyProtection="1">
      <alignment horizontal="center" vertical="center"/>
    </xf>
    <xf numFmtId="44" fontId="73" fillId="39" borderId="1" xfId="0" applyNumberFormat="1" applyFont="1" applyFill="1" applyBorder="1" applyAlignment="1">
      <alignment horizontal="center" vertical="center"/>
    </xf>
    <xf numFmtId="0" fontId="82" fillId="17" borderId="1" xfId="0" applyFont="1" applyFill="1" applyBorder="1" applyAlignment="1" applyProtection="1">
      <alignment vertical="center" wrapText="1"/>
    </xf>
    <xf numFmtId="0" fontId="85" fillId="6" borderId="3" xfId="0" applyFont="1" applyFill="1" applyBorder="1" applyAlignment="1" applyProtection="1">
      <alignment horizontal="left" vertical="center" wrapText="1"/>
    </xf>
    <xf numFmtId="0" fontId="82" fillId="19" borderId="1" xfId="0" applyFont="1" applyFill="1" applyBorder="1" applyAlignment="1" applyProtection="1">
      <alignment vertical="center" wrapText="1"/>
    </xf>
    <xf numFmtId="0" fontId="85" fillId="19" borderId="3"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xf>
    <xf numFmtId="0" fontId="101" fillId="17" borderId="1" xfId="0" applyFont="1" applyFill="1" applyBorder="1" applyAlignment="1" applyProtection="1">
      <alignment horizontal="center" vertical="center" wrapText="1"/>
    </xf>
    <xf numFmtId="0" fontId="19" fillId="43" borderId="3" xfId="0" applyFont="1" applyFill="1" applyBorder="1" applyAlignment="1">
      <alignment horizontal="center" vertical="center" wrapText="1"/>
    </xf>
    <xf numFmtId="0" fontId="19" fillId="44" borderId="3" xfId="0" applyFont="1" applyFill="1" applyBorder="1" applyAlignment="1">
      <alignment horizontal="center" vertical="center" wrapText="1"/>
    </xf>
    <xf numFmtId="0" fontId="0" fillId="0" borderId="0" xfId="0" applyFill="1" applyBorder="1"/>
    <xf numFmtId="0" fontId="28" fillId="0" borderId="0" xfId="0" applyFont="1"/>
    <xf numFmtId="0" fontId="0" fillId="0" borderId="0" xfId="0"/>
    <xf numFmtId="0" fontId="5" fillId="29" borderId="1" xfId="0" applyFont="1" applyFill="1" applyBorder="1" applyAlignment="1">
      <alignment horizontal="left" vertical="center"/>
    </xf>
    <xf numFmtId="0" fontId="5" fillId="3" borderId="1" xfId="0" applyFont="1" applyFill="1" applyBorder="1" applyAlignment="1">
      <alignment vertical="top" wrapText="1"/>
    </xf>
    <xf numFmtId="0" fontId="0" fillId="6" borderId="1" xfId="0" applyFill="1" applyBorder="1" applyAlignment="1">
      <alignment horizontal="center" vertical="center"/>
    </xf>
    <xf numFmtId="0" fontId="22" fillId="10" borderId="0" xfId="0" applyFont="1" applyFill="1" applyAlignment="1">
      <alignment vertical="center" wrapText="1"/>
    </xf>
    <xf numFmtId="0" fontId="5" fillId="3" borderId="1" xfId="0" applyFont="1" applyFill="1" applyBorder="1"/>
    <xf numFmtId="0" fontId="5" fillId="3" borderId="3" xfId="0" applyFont="1" applyFill="1" applyBorder="1"/>
    <xf numFmtId="0" fontId="5" fillId="3" borderId="4" xfId="0" applyFont="1" applyFill="1" applyBorder="1"/>
    <xf numFmtId="0" fontId="22" fillId="10" borderId="7" xfId="0" applyFont="1" applyFill="1" applyBorder="1" applyAlignment="1">
      <alignment vertical="center" wrapText="1"/>
    </xf>
    <xf numFmtId="0" fontId="0" fillId="3" borderId="11" xfId="0" applyFill="1" applyBorder="1" applyAlignment="1">
      <alignment vertical="center" wrapText="1"/>
    </xf>
    <xf numFmtId="0" fontId="5" fillId="29" borderId="1" xfId="0" applyFont="1" applyFill="1" applyBorder="1"/>
    <xf numFmtId="0" fontId="5" fillId="29" borderId="3" xfId="0" applyFont="1" applyFill="1" applyBorder="1"/>
    <xf numFmtId="49" fontId="5" fillId="31" borderId="4" xfId="0" applyNumberFormat="1" applyFont="1" applyFill="1" applyBorder="1"/>
    <xf numFmtId="49" fontId="5" fillId="31" borderId="1" xfId="0" applyNumberFormat="1" applyFont="1" applyFill="1" applyBorder="1"/>
    <xf numFmtId="0" fontId="5" fillId="29" borderId="4" xfId="0" applyFont="1" applyFill="1" applyBorder="1"/>
    <xf numFmtId="0" fontId="5" fillId="31" borderId="1" xfId="0" applyFont="1" applyFill="1" applyBorder="1"/>
    <xf numFmtId="0" fontId="5" fillId="31" borderId="3" xfId="0" applyFont="1" applyFill="1" applyBorder="1"/>
    <xf numFmtId="49" fontId="5" fillId="30" borderId="1" xfId="0" applyNumberFormat="1" applyFont="1" applyFill="1" applyBorder="1"/>
    <xf numFmtId="49" fontId="5" fillId="30" borderId="3" xfId="0" applyNumberFormat="1" applyFont="1" applyFill="1" applyBorder="1"/>
    <xf numFmtId="49" fontId="5" fillId="30" borderId="4" xfId="0" applyNumberFormat="1" applyFont="1" applyFill="1" applyBorder="1" applyAlignment="1">
      <alignment horizontal="center"/>
    </xf>
    <xf numFmtId="49" fontId="5" fillId="30" borderId="1" xfId="0" applyNumberFormat="1" applyFont="1" applyFill="1" applyBorder="1" applyAlignment="1">
      <alignment horizontal="center"/>
    </xf>
    <xf numFmtId="0" fontId="12" fillId="10" borderId="0" xfId="0" applyFont="1" applyFill="1" applyAlignment="1">
      <alignment vertical="center" wrapText="1"/>
    </xf>
    <xf numFmtId="0" fontId="18" fillId="10" borderId="0" xfId="0" applyFont="1" applyFill="1" applyAlignment="1">
      <alignment vertical="center" wrapText="1"/>
    </xf>
    <xf numFmtId="0" fontId="48" fillId="0" borderId="0" xfId="0" applyFont="1" applyAlignment="1">
      <alignment vertical="top" wrapText="1"/>
    </xf>
    <xf numFmtId="0" fontId="0" fillId="0" borderId="0" xfId="0" applyFont="1"/>
    <xf numFmtId="0" fontId="0" fillId="0" borderId="0" xfId="0" applyFont="1" applyAlignment="1">
      <alignment vertical="center" wrapText="1"/>
    </xf>
    <xf numFmtId="0" fontId="0" fillId="31" borderId="0" xfId="0" applyFont="1" applyFill="1"/>
    <xf numFmtId="0" fontId="40" fillId="6" borderId="0" xfId="0" applyFont="1" applyFill="1" applyAlignment="1">
      <alignment horizontal="left" vertical="center" indent="2"/>
    </xf>
    <xf numFmtId="0" fontId="19" fillId="2" borderId="0" xfId="0" applyFont="1" applyFill="1"/>
    <xf numFmtId="0" fontId="3" fillId="0" borderId="0" xfId="0" applyFont="1" applyAlignment="1">
      <alignment horizontal="left" vertical="top"/>
    </xf>
    <xf numFmtId="0" fontId="3" fillId="0" borderId="0" xfId="0" applyFont="1"/>
    <xf numFmtId="0" fontId="39" fillId="0" borderId="0" xfId="0" applyFont="1" applyAlignment="1">
      <alignment horizontal="left" vertical="center" wrapText="1" indent="5"/>
    </xf>
    <xf numFmtId="0" fontId="56" fillId="0" borderId="0" xfId="0" applyFont="1" applyAlignment="1">
      <alignment horizontal="left" vertical="center"/>
    </xf>
    <xf numFmtId="0" fontId="57" fillId="0" borderId="0" xfId="0" applyFont="1" applyAlignment="1">
      <alignment vertical="top"/>
    </xf>
    <xf numFmtId="0" fontId="56" fillId="0" borderId="0" xfId="0" applyFont="1"/>
    <xf numFmtId="0" fontId="64" fillId="0" borderId="0" xfId="0" applyFont="1"/>
    <xf numFmtId="0" fontId="59" fillId="0" borderId="0" xfId="0" applyFont="1"/>
    <xf numFmtId="0" fontId="0" fillId="0" borderId="3" xfId="0" applyFont="1" applyFill="1" applyBorder="1" applyAlignment="1" applyProtection="1">
      <alignment horizontal="left"/>
      <protection locked="0"/>
    </xf>
    <xf numFmtId="0" fontId="0" fillId="0" borderId="10" xfId="0" applyFont="1" applyFill="1" applyBorder="1" applyAlignment="1" applyProtection="1">
      <alignment horizontal="left"/>
      <protection locked="0"/>
    </xf>
    <xf numFmtId="0" fontId="0" fillId="0" borderId="4" xfId="0" applyFont="1" applyFill="1" applyBorder="1" applyAlignment="1" applyProtection="1">
      <alignment horizontal="left"/>
      <protection locked="0"/>
    </xf>
    <xf numFmtId="0" fontId="53" fillId="4" borderId="24"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24" fillId="10" borderId="11" xfId="0" applyFont="1" applyFill="1" applyBorder="1" applyAlignment="1">
      <alignment horizontal="left" vertical="center" wrapText="1"/>
    </xf>
    <xf numFmtId="0" fontId="25" fillId="33" borderId="7" xfId="0" applyFont="1" applyFill="1" applyBorder="1" applyAlignment="1">
      <alignment horizontal="center" vertical="center" wrapText="1"/>
    </xf>
    <xf numFmtId="0" fontId="25" fillId="33" borderId="27" xfId="0" applyFont="1" applyFill="1" applyBorder="1" applyAlignment="1">
      <alignment horizontal="center" vertical="center" wrapText="1"/>
    </xf>
    <xf numFmtId="0" fontId="0" fillId="0" borderId="8"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2" borderId="3" xfId="0" applyFont="1" applyFill="1" applyBorder="1" applyAlignment="1">
      <alignment horizontal="left"/>
    </xf>
    <xf numFmtId="0" fontId="0" fillId="2" borderId="10" xfId="0" applyFont="1" applyFill="1" applyBorder="1" applyAlignment="1">
      <alignment horizontal="left"/>
    </xf>
    <xf numFmtId="0" fontId="0" fillId="2" borderId="4" xfId="0" applyFont="1" applyFill="1" applyBorder="1" applyAlignment="1">
      <alignment horizontal="left"/>
    </xf>
    <xf numFmtId="0" fontId="2" fillId="29" borderId="3" xfId="0" applyFont="1" applyFill="1" applyBorder="1" applyAlignment="1" applyProtection="1">
      <alignment horizontal="center" vertical="center" wrapText="1"/>
      <protection locked="0"/>
    </xf>
    <xf numFmtId="0" fontId="2" fillId="29" borderId="4" xfId="0" applyFont="1" applyFill="1" applyBorder="1" applyAlignment="1" applyProtection="1">
      <alignment horizontal="center" vertical="center" wrapText="1"/>
      <protection locked="0"/>
    </xf>
    <xf numFmtId="0" fontId="2" fillId="29"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0" fillId="5" borderId="8"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9" xfId="0" applyFont="1" applyFill="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0" fillId="0" borderId="3"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4" xfId="0" applyFill="1" applyBorder="1" applyAlignment="1" applyProtection="1">
      <alignment vertical="center"/>
      <protection locked="0"/>
    </xf>
    <xf numFmtId="0" fontId="52" fillId="10" borderId="11" xfId="0" applyFont="1" applyFill="1" applyBorder="1" applyAlignment="1">
      <alignment horizontal="left" vertical="center" wrapText="1"/>
    </xf>
    <xf numFmtId="0" fontId="3" fillId="2" borderId="1" xfId="0" applyFont="1" applyFill="1" applyBorder="1" applyAlignment="1">
      <alignment horizontal="left" vertical="top"/>
    </xf>
    <xf numFmtId="44" fontId="15" fillId="49" borderId="3" xfId="0" applyNumberFormat="1" applyFont="1" applyFill="1" applyBorder="1" applyAlignment="1" applyProtection="1">
      <alignment horizontal="center" vertical="center"/>
    </xf>
    <xf numFmtId="44" fontId="15" fillId="49" borderId="10" xfId="0" applyNumberFormat="1" applyFont="1" applyFill="1" applyBorder="1" applyAlignment="1" applyProtection="1">
      <alignment horizontal="center" vertical="center"/>
    </xf>
    <xf numFmtId="0" fontId="3" fillId="18" borderId="1" xfId="0" applyFont="1" applyFill="1" applyBorder="1" applyProtection="1"/>
    <xf numFmtId="166" fontId="15" fillId="52" borderId="3" xfId="0" applyNumberFormat="1" applyFont="1" applyFill="1" applyBorder="1" applyAlignment="1" applyProtection="1">
      <alignment horizontal="center" vertical="center"/>
    </xf>
    <xf numFmtId="166" fontId="15" fillId="52" borderId="4" xfId="0" applyNumberFormat="1" applyFont="1" applyFill="1" applyBorder="1" applyAlignment="1" applyProtection="1">
      <alignment horizontal="center" vertical="center"/>
    </xf>
    <xf numFmtId="0" fontId="83" fillId="39" borderId="3" xfId="0" applyFont="1" applyFill="1" applyBorder="1" applyAlignment="1" applyProtection="1">
      <alignment horizontal="center" vertical="center" wrapText="1"/>
    </xf>
    <xf numFmtId="0" fontId="83" fillId="39" borderId="4" xfId="0" applyFont="1" applyFill="1" applyBorder="1" applyAlignment="1" applyProtection="1">
      <alignment horizontal="center" vertical="center" wrapText="1"/>
    </xf>
    <xf numFmtId="0" fontId="84" fillId="39" borderId="3" xfId="0" applyFont="1" applyFill="1" applyBorder="1" applyAlignment="1" applyProtection="1">
      <alignment horizontal="center"/>
    </xf>
    <xf numFmtId="0" fontId="84" fillId="39" borderId="4" xfId="0" applyFont="1" applyFill="1" applyBorder="1" applyAlignment="1" applyProtection="1">
      <alignment horizontal="center"/>
    </xf>
    <xf numFmtId="166" fontId="15" fillId="52" borderId="6" xfId="0" applyNumberFormat="1" applyFont="1" applyFill="1" applyBorder="1" applyAlignment="1" applyProtection="1">
      <alignment horizontal="center" vertical="center"/>
    </xf>
    <xf numFmtId="166" fontId="15" fillId="52" borderId="5" xfId="0" applyNumberFormat="1" applyFont="1" applyFill="1" applyBorder="1" applyAlignment="1" applyProtection="1">
      <alignment horizontal="center" vertical="center"/>
    </xf>
    <xf numFmtId="44" fontId="15" fillId="49" borderId="6" xfId="0" applyNumberFormat="1" applyFont="1" applyFill="1" applyBorder="1" applyAlignment="1" applyProtection="1">
      <alignment horizontal="center" vertical="center"/>
    </xf>
    <xf numFmtId="44" fontId="15" fillId="49" borderId="7" xfId="0" applyNumberFormat="1" applyFont="1" applyFill="1" applyBorder="1" applyAlignment="1" applyProtection="1">
      <alignment horizontal="center" vertical="center"/>
    </xf>
    <xf numFmtId="0" fontId="3" fillId="8" borderId="3" xfId="0" applyFont="1" applyFill="1" applyBorder="1" applyProtection="1"/>
    <xf numFmtId="0" fontId="3" fillId="8" borderId="4" xfId="0" applyFont="1" applyFill="1" applyBorder="1" applyProtection="1"/>
    <xf numFmtId="166" fontId="15" fillId="52" borderId="8" xfId="0" applyNumberFormat="1" applyFont="1" applyFill="1" applyBorder="1" applyAlignment="1" applyProtection="1">
      <alignment horizontal="center" vertical="center"/>
    </xf>
    <xf numFmtId="166" fontId="15" fillId="52" borderId="13" xfId="0" applyNumberFormat="1" applyFont="1" applyFill="1" applyBorder="1" applyAlignment="1" applyProtection="1">
      <alignment horizontal="center" vertical="center"/>
    </xf>
    <xf numFmtId="0" fontId="3" fillId="8" borderId="6" xfId="0" applyFont="1" applyFill="1" applyBorder="1" applyProtection="1"/>
    <xf numFmtId="0" fontId="3" fillId="8" borderId="5" xfId="0" applyFont="1" applyFill="1" applyBorder="1" applyProtection="1"/>
    <xf numFmtId="0" fontId="3" fillId="18" borderId="2" xfId="0" applyFont="1" applyFill="1" applyBorder="1" applyProtection="1"/>
    <xf numFmtId="0" fontId="83" fillId="34" borderId="1" xfId="0" applyFont="1" applyFill="1" applyBorder="1" applyAlignment="1" applyProtection="1">
      <alignment horizontal="center" vertical="center" wrapText="1"/>
    </xf>
    <xf numFmtId="0" fontId="83" fillId="34" borderId="3" xfId="0" applyFont="1" applyFill="1" applyBorder="1" applyAlignment="1" applyProtection="1">
      <alignment horizontal="center"/>
    </xf>
    <xf numFmtId="0" fontId="83" fillId="34" borderId="10" xfId="0" applyFont="1" applyFill="1" applyBorder="1" applyAlignment="1" applyProtection="1">
      <alignment horizontal="center"/>
    </xf>
    <xf numFmtId="0" fontId="73" fillId="34" borderId="10" xfId="0" applyFont="1" applyFill="1" applyBorder="1" applyAlignment="1" applyProtection="1">
      <alignment horizontal="center" vertical="center"/>
      <protection locked="0"/>
    </xf>
    <xf numFmtId="0" fontId="73" fillId="34" borderId="4" xfId="0" applyFont="1" applyFill="1" applyBorder="1" applyAlignment="1" applyProtection="1">
      <alignment horizontal="center" vertical="center"/>
      <protection locked="0"/>
    </xf>
    <xf numFmtId="0" fontId="73" fillId="39" borderId="10" xfId="0" applyFont="1" applyFill="1" applyBorder="1" applyAlignment="1" applyProtection="1">
      <alignment horizontal="center" vertical="center"/>
      <protection locked="0"/>
    </xf>
    <xf numFmtId="0" fontId="25" fillId="38" borderId="3" xfId="0" applyFont="1" applyFill="1" applyBorder="1" applyAlignment="1" applyProtection="1">
      <alignment horizontal="center" vertical="center"/>
      <protection locked="0"/>
    </xf>
    <xf numFmtId="0" fontId="25" fillId="38" borderId="10" xfId="0" applyFont="1" applyFill="1" applyBorder="1" applyAlignment="1" applyProtection="1">
      <alignment horizontal="center" vertical="center"/>
      <protection locked="0"/>
    </xf>
    <xf numFmtId="0" fontId="83" fillId="34" borderId="3" xfId="0" applyFont="1" applyFill="1" applyBorder="1" applyAlignment="1" applyProtection="1">
      <alignment horizontal="center" vertical="center"/>
    </xf>
    <xf numFmtId="0" fontId="83" fillId="34" borderId="10" xfId="0" applyFont="1" applyFill="1" applyBorder="1" applyAlignment="1" applyProtection="1">
      <alignment horizontal="center" vertical="center"/>
    </xf>
    <xf numFmtId="0" fontId="83" fillId="34" borderId="4" xfId="0" applyFont="1" applyFill="1" applyBorder="1" applyAlignment="1" applyProtection="1">
      <alignment horizontal="center" vertical="center"/>
    </xf>
    <xf numFmtId="0" fontId="83" fillId="34" borderId="4" xfId="0" applyFont="1" applyFill="1" applyBorder="1" applyAlignment="1" applyProtection="1">
      <alignment horizontal="center"/>
    </xf>
    <xf numFmtId="0" fontId="25" fillId="10" borderId="8" xfId="0" applyFont="1" applyFill="1" applyBorder="1" applyAlignment="1">
      <alignment horizontal="left" vertical="center" wrapText="1"/>
    </xf>
    <xf numFmtId="0" fontId="25" fillId="10" borderId="11" xfId="0" applyFont="1" applyFill="1" applyBorder="1" applyAlignment="1">
      <alignment horizontal="left" vertical="center" wrapText="1"/>
    </xf>
    <xf numFmtId="0" fontId="79" fillId="2" borderId="3" xfId="0" applyFont="1" applyFill="1" applyBorder="1" applyAlignment="1">
      <alignment horizontal="left" vertical="center" wrapText="1"/>
    </xf>
    <xf numFmtId="0" fontId="79" fillId="2" borderId="10" xfId="0" applyFont="1" applyFill="1" applyBorder="1" applyAlignment="1">
      <alignment horizontal="left" vertical="center" wrapText="1"/>
    </xf>
    <xf numFmtId="0" fontId="79" fillId="2" borderId="4" xfId="0" applyFont="1" applyFill="1" applyBorder="1" applyAlignment="1">
      <alignment horizontal="left" vertical="center" wrapText="1"/>
    </xf>
    <xf numFmtId="0" fontId="15" fillId="2" borderId="3" xfId="0" applyFont="1" applyFill="1" applyBorder="1" applyAlignment="1">
      <alignment horizontal="left"/>
    </xf>
    <xf numFmtId="0" fontId="15" fillId="2" borderId="10" xfId="0" applyFont="1" applyFill="1" applyBorder="1" applyAlignment="1">
      <alignment horizontal="left"/>
    </xf>
    <xf numFmtId="0" fontId="15" fillId="2" borderId="4" xfId="0" applyFont="1" applyFill="1" applyBorder="1" applyAlignment="1">
      <alignment horizontal="left"/>
    </xf>
    <xf numFmtId="0" fontId="15" fillId="2" borderId="8"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5" xfId="0" applyFont="1" applyFill="1" applyBorder="1" applyAlignment="1">
      <alignment horizontal="left" vertical="center"/>
    </xf>
    <xf numFmtId="0" fontId="30" fillId="26" borderId="6" xfId="0" applyFont="1" applyFill="1" applyBorder="1" applyAlignment="1" applyProtection="1">
      <alignment horizontal="right" vertical="center"/>
    </xf>
    <xf numFmtId="0" fontId="30" fillId="26" borderId="7" xfId="0" applyFont="1" applyFill="1" applyBorder="1" applyAlignment="1" applyProtection="1">
      <alignment horizontal="right" vertical="center"/>
    </xf>
    <xf numFmtId="0" fontId="19" fillId="26" borderId="3" xfId="0" applyFont="1" applyFill="1" applyBorder="1" applyAlignment="1" applyProtection="1">
      <alignment horizontal="right" vertical="center"/>
    </xf>
    <xf numFmtId="0" fontId="19" fillId="26" borderId="10" xfId="0" applyFont="1" applyFill="1" applyBorder="1" applyAlignment="1" applyProtection="1">
      <alignment horizontal="right" vertical="center"/>
    </xf>
    <xf numFmtId="0" fontId="6" fillId="26" borderId="3" xfId="0" applyFont="1" applyFill="1" applyBorder="1" applyAlignment="1" applyProtection="1">
      <alignment horizontal="right" vertical="center"/>
    </xf>
    <xf numFmtId="0" fontId="6" fillId="26" borderId="10" xfId="0" applyFont="1" applyFill="1" applyBorder="1" applyAlignment="1" applyProtection="1">
      <alignment horizontal="right" vertical="center"/>
    </xf>
    <xf numFmtId="0" fontId="24" fillId="10" borderId="0" xfId="0" applyFont="1" applyFill="1" applyAlignment="1">
      <alignment horizontal="left" vertical="center" wrapText="1"/>
    </xf>
    <xf numFmtId="0" fontId="93" fillId="33" borderId="1" xfId="0" applyFont="1" applyFill="1" applyBorder="1" applyAlignment="1">
      <alignment horizontal="center" vertical="center" wrapText="1"/>
    </xf>
    <xf numFmtId="0" fontId="25" fillId="34" borderId="11" xfId="0" applyFont="1" applyFill="1" applyBorder="1" applyAlignment="1">
      <alignment horizontal="center" vertical="center"/>
    </xf>
    <xf numFmtId="0" fontId="25" fillId="34" borderId="13" xfId="0" applyFont="1" applyFill="1" applyBorder="1" applyAlignment="1">
      <alignment horizontal="center" vertical="center"/>
    </xf>
    <xf numFmtId="0" fontId="25" fillId="34" borderId="7" xfId="0" applyFont="1" applyFill="1" applyBorder="1" applyAlignment="1">
      <alignment horizontal="center" vertical="center"/>
    </xf>
    <xf numFmtId="0" fontId="25" fillId="34" borderId="5" xfId="0" applyFont="1" applyFill="1" applyBorder="1" applyAlignment="1">
      <alignment horizontal="center" vertical="center"/>
    </xf>
    <xf numFmtId="44" fontId="73" fillId="34" borderId="8" xfId="0" applyNumberFormat="1" applyFont="1" applyFill="1" applyBorder="1" applyAlignment="1" applyProtection="1">
      <alignment horizontal="center" vertical="center"/>
    </xf>
    <xf numFmtId="44" fontId="73" fillId="34" borderId="13" xfId="0" applyNumberFormat="1" applyFont="1" applyFill="1" applyBorder="1" applyAlignment="1" applyProtection="1">
      <alignment horizontal="center" vertical="center"/>
    </xf>
    <xf numFmtId="44" fontId="73" fillId="34" borderId="6" xfId="0" applyNumberFormat="1" applyFont="1" applyFill="1" applyBorder="1" applyAlignment="1" applyProtection="1">
      <alignment horizontal="center" vertical="center"/>
    </xf>
    <xf numFmtId="44" fontId="73" fillId="34" borderId="5" xfId="0" applyNumberFormat="1" applyFont="1" applyFill="1" applyBorder="1" applyAlignment="1" applyProtection="1">
      <alignment horizontal="center" vertical="center"/>
    </xf>
    <xf numFmtId="44" fontId="25" fillId="34" borderId="8" xfId="0" applyNumberFormat="1" applyFont="1" applyFill="1" applyBorder="1" applyAlignment="1" applyProtection="1">
      <alignment horizontal="center" vertical="center"/>
    </xf>
    <xf numFmtId="44" fontId="25" fillId="34" borderId="6" xfId="0" applyNumberFormat="1" applyFont="1" applyFill="1" applyBorder="1" applyAlignment="1" applyProtection="1">
      <alignment horizontal="center" vertical="center"/>
    </xf>
    <xf numFmtId="0" fontId="25" fillId="33" borderId="11" xfId="0" applyFont="1" applyFill="1" applyBorder="1" applyAlignment="1" applyProtection="1">
      <alignment horizontal="left" vertical="center" wrapText="1"/>
    </xf>
    <xf numFmtId="166" fontId="73" fillId="33" borderId="8" xfId="0" applyNumberFormat="1" applyFont="1" applyFill="1" applyBorder="1" applyAlignment="1" applyProtection="1">
      <alignment horizontal="center" vertical="center" wrapText="1"/>
    </xf>
    <xf numFmtId="166" fontId="73" fillId="33" borderId="11" xfId="0" applyNumberFormat="1" applyFont="1" applyFill="1" applyBorder="1" applyAlignment="1" applyProtection="1">
      <alignment horizontal="center" vertical="center" wrapText="1"/>
    </xf>
    <xf numFmtId="0" fontId="25" fillId="39" borderId="3" xfId="0" applyFont="1" applyFill="1" applyBorder="1" applyAlignment="1" applyProtection="1">
      <alignment horizontal="center" vertical="center"/>
    </xf>
    <xf numFmtId="0" fontId="25" fillId="39" borderId="4" xfId="0" applyFont="1" applyFill="1" applyBorder="1" applyAlignment="1" applyProtection="1">
      <alignment horizontal="center" vertical="center"/>
    </xf>
    <xf numFmtId="166" fontId="81" fillId="0" borderId="3" xfId="0" applyNumberFormat="1" applyFont="1" applyFill="1" applyBorder="1" applyAlignment="1" applyProtection="1">
      <alignment horizontal="left" vertical="center"/>
    </xf>
    <xf numFmtId="166" fontId="81" fillId="0" borderId="4" xfId="0" applyNumberFormat="1" applyFont="1" applyFill="1" applyBorder="1" applyAlignment="1" applyProtection="1">
      <alignment horizontal="left" vertical="center"/>
    </xf>
    <xf numFmtId="44" fontId="73" fillId="39" borderId="1" xfId="0" applyNumberFormat="1" applyFont="1" applyFill="1" applyBorder="1" applyAlignment="1">
      <alignment horizontal="center" vertical="center"/>
    </xf>
    <xf numFmtId="0" fontId="25" fillId="10" borderId="0" xfId="0" applyFont="1" applyFill="1" applyBorder="1" applyAlignment="1" applyProtection="1">
      <alignment horizontal="left" vertical="center" wrapText="1"/>
    </xf>
    <xf numFmtId="0" fontId="14" fillId="0" borderId="3" xfId="0" applyFont="1" applyBorder="1" applyAlignment="1" applyProtection="1">
      <alignment horizontal="right" vertical="center"/>
    </xf>
    <xf numFmtId="0" fontId="14" fillId="0" borderId="10" xfId="0" applyFont="1" applyBorder="1" applyAlignment="1" applyProtection="1">
      <alignment horizontal="right" vertical="center"/>
    </xf>
    <xf numFmtId="0" fontId="95" fillId="4" borderId="3" xfId="0" applyFont="1" applyFill="1" applyBorder="1" applyAlignment="1" applyProtection="1">
      <alignment horizontal="right" vertical="center"/>
    </xf>
    <xf numFmtId="0" fontId="95" fillId="4" borderId="10" xfId="0" applyFont="1" applyFill="1" applyBorder="1" applyAlignment="1" applyProtection="1">
      <alignment horizontal="right" vertical="center"/>
    </xf>
    <xf numFmtId="166" fontId="104" fillId="0" borderId="3" xfId="0" applyNumberFormat="1" applyFont="1" applyBorder="1" applyAlignment="1" applyProtection="1">
      <alignment horizontal="left" vertical="center"/>
    </xf>
    <xf numFmtId="166" fontId="104" fillId="0" borderId="4" xfId="0" applyNumberFormat="1" applyFont="1" applyBorder="1" applyAlignment="1" applyProtection="1">
      <alignment horizontal="left" vertical="center"/>
    </xf>
    <xf numFmtId="166" fontId="30" fillId="4" borderId="3" xfId="0" applyNumberFormat="1" applyFont="1" applyFill="1" applyBorder="1" applyAlignment="1" applyProtection="1">
      <alignment horizontal="left" vertical="center"/>
    </xf>
    <xf numFmtId="166" fontId="30" fillId="4" borderId="4" xfId="0" applyNumberFormat="1" applyFont="1" applyFill="1" applyBorder="1" applyAlignment="1" applyProtection="1">
      <alignment horizontal="left" vertical="center"/>
    </xf>
    <xf numFmtId="0" fontId="52" fillId="33" borderId="41" xfId="0" applyFont="1" applyFill="1" applyBorder="1" applyAlignment="1">
      <alignment horizontal="center" vertical="center" wrapText="1"/>
    </xf>
    <xf numFmtId="0" fontId="52" fillId="33" borderId="42" xfId="0" applyFont="1" applyFill="1" applyBorder="1" applyAlignment="1">
      <alignment horizontal="center" vertical="center" wrapText="1"/>
    </xf>
    <xf numFmtId="166" fontId="30" fillId="0" borderId="6" xfId="0" applyNumberFormat="1" applyFont="1" applyFill="1" applyBorder="1" applyAlignment="1" applyProtection="1">
      <alignment horizontal="left" vertical="center"/>
    </xf>
    <xf numFmtId="166" fontId="30" fillId="0" borderId="5" xfId="0" applyNumberFormat="1" applyFont="1" applyFill="1" applyBorder="1" applyAlignment="1" applyProtection="1">
      <alignment horizontal="left" vertical="center"/>
    </xf>
    <xf numFmtId="166" fontId="92" fillId="0" borderId="3" xfId="0" applyNumberFormat="1" applyFont="1" applyFill="1" applyBorder="1" applyAlignment="1" applyProtection="1">
      <alignment horizontal="left" vertical="center"/>
    </xf>
    <xf numFmtId="166" fontId="92" fillId="0" borderId="4" xfId="0" applyNumberFormat="1" applyFont="1" applyFill="1" applyBorder="1" applyAlignment="1" applyProtection="1">
      <alignment horizontal="left" vertical="center"/>
    </xf>
    <xf numFmtId="0" fontId="22" fillId="33" borderId="8" xfId="0" applyFont="1" applyFill="1" applyBorder="1" applyAlignment="1" applyProtection="1">
      <alignment horizontal="center" vertical="center" wrapText="1"/>
    </xf>
    <xf numFmtId="0" fontId="22" fillId="33" borderId="11" xfId="0" applyFont="1" applyFill="1" applyBorder="1" applyAlignment="1" applyProtection="1">
      <alignment horizontal="center" vertical="center" wrapText="1"/>
    </xf>
    <xf numFmtId="0" fontId="22" fillId="33" borderId="13" xfId="0" applyFont="1" applyFill="1" applyBorder="1" applyAlignment="1" applyProtection="1">
      <alignment horizontal="center" vertical="center" wrapText="1"/>
    </xf>
    <xf numFmtId="0" fontId="52" fillId="33" borderId="44" xfId="0" applyFont="1" applyFill="1" applyBorder="1" applyAlignment="1">
      <alignment horizontal="center" vertical="center" wrapText="1"/>
    </xf>
    <xf numFmtId="0" fontId="52" fillId="33" borderId="2" xfId="0" applyFont="1" applyFill="1" applyBorder="1" applyAlignment="1">
      <alignment horizontal="center" vertical="center" wrapText="1"/>
    </xf>
    <xf numFmtId="166" fontId="99" fillId="53" borderId="42" xfId="0" applyNumberFormat="1" applyFont="1" applyFill="1" applyBorder="1" applyAlignment="1" applyProtection="1">
      <alignment horizontal="center" vertical="center"/>
      <protection locked="0"/>
    </xf>
    <xf numFmtId="166" fontId="99" fillId="53" borderId="43" xfId="0" applyNumberFormat="1" applyFont="1" applyFill="1" applyBorder="1" applyAlignment="1" applyProtection="1">
      <alignment horizontal="center" vertical="center"/>
      <protection locked="0"/>
    </xf>
    <xf numFmtId="166" fontId="99" fillId="53" borderId="2" xfId="0" applyNumberFormat="1" applyFont="1" applyFill="1" applyBorder="1" applyAlignment="1" applyProtection="1">
      <alignment horizontal="center" vertical="center"/>
      <protection locked="0"/>
    </xf>
    <xf numFmtId="166" fontId="99" fillId="53" borderId="45" xfId="0" applyNumberFormat="1" applyFont="1" applyFill="1" applyBorder="1" applyAlignment="1" applyProtection="1">
      <alignment horizontal="center" vertical="center"/>
      <protection locked="0"/>
    </xf>
    <xf numFmtId="0" fontId="94" fillId="33" borderId="46" xfId="0" applyFont="1" applyFill="1" applyBorder="1" applyAlignment="1">
      <alignment horizontal="center" vertical="center" wrapText="1"/>
    </xf>
    <xf numFmtId="0" fontId="94" fillId="33" borderId="47" xfId="0" applyFont="1" applyFill="1" applyBorder="1" applyAlignment="1">
      <alignment horizontal="center" vertical="center" wrapText="1"/>
    </xf>
    <xf numFmtId="166" fontId="73" fillId="33" borderId="47" xfId="0" applyNumberFormat="1" applyFont="1" applyFill="1" applyBorder="1" applyAlignment="1">
      <alignment horizontal="center" vertical="center"/>
    </xf>
    <xf numFmtId="166" fontId="73" fillId="33" borderId="48" xfId="0" applyNumberFormat="1" applyFont="1" applyFill="1" applyBorder="1" applyAlignment="1">
      <alignment horizontal="center" vertical="center"/>
    </xf>
    <xf numFmtId="0" fontId="25" fillId="10" borderId="13" xfId="0" applyFont="1" applyFill="1" applyBorder="1" applyAlignment="1">
      <alignment horizontal="left" vertical="center" wrapText="1"/>
    </xf>
    <xf numFmtId="0" fontId="15" fillId="2" borderId="3" xfId="0" applyFont="1" applyFill="1" applyBorder="1" applyAlignment="1">
      <alignment horizontal="left" vertical="top"/>
    </xf>
    <xf numFmtId="0" fontId="15" fillId="2" borderId="10" xfId="0" applyFont="1" applyFill="1" applyBorder="1" applyAlignment="1">
      <alignment horizontal="left" vertical="top"/>
    </xf>
    <xf numFmtId="0" fontId="15" fillId="2" borderId="4" xfId="0" applyFont="1" applyFill="1" applyBorder="1" applyAlignment="1">
      <alignment horizontal="left" vertical="top"/>
    </xf>
    <xf numFmtId="0" fontId="10" fillId="2" borderId="1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14" fontId="21"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62" fillId="4" borderId="3" xfId="0" applyFont="1" applyFill="1" applyBorder="1" applyAlignment="1" applyProtection="1">
      <alignment vertical="center"/>
      <protection locked="0"/>
    </xf>
    <xf numFmtId="0" fontId="62" fillId="4" borderId="10" xfId="0" applyFont="1" applyFill="1" applyBorder="1" applyAlignment="1" applyProtection="1">
      <alignment vertical="center"/>
      <protection locked="0"/>
    </xf>
    <xf numFmtId="0" fontId="62" fillId="4" borderId="4" xfId="0" applyFont="1" applyFill="1" applyBorder="1" applyAlignment="1" applyProtection="1">
      <alignment vertical="center"/>
      <protection locked="0"/>
    </xf>
    <xf numFmtId="0" fontId="5" fillId="2" borderId="3" xfId="0" applyFont="1" applyFill="1" applyBorder="1" applyAlignment="1" applyProtection="1">
      <alignment vertical="top" wrapText="1"/>
      <protection locked="0"/>
    </xf>
    <xf numFmtId="0" fontId="5" fillId="2" borderId="10"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0" fillId="4" borderId="3"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4" borderId="3" xfId="0" applyFont="1" applyFill="1" applyBorder="1" applyAlignment="1" applyProtection="1">
      <alignment vertical="center" wrapText="1"/>
      <protection locked="0"/>
    </xf>
    <xf numFmtId="0" fontId="5" fillId="4" borderId="10" xfId="0" applyFont="1" applyFill="1" applyBorder="1" applyAlignment="1" applyProtection="1">
      <alignment vertical="center" wrapText="1"/>
      <protection locked="0"/>
    </xf>
    <xf numFmtId="0" fontId="5" fillId="4" borderId="4" xfId="0" applyFont="1" applyFill="1" applyBorder="1" applyAlignment="1" applyProtection="1">
      <alignment vertical="center" wrapText="1"/>
      <protection locked="0"/>
    </xf>
    <xf numFmtId="0" fontId="70" fillId="4" borderId="3" xfId="0" applyFont="1" applyFill="1" applyBorder="1" applyAlignment="1" applyProtection="1">
      <alignment horizontal="left" vertical="top"/>
      <protection locked="0"/>
    </xf>
    <xf numFmtId="0" fontId="70" fillId="4" borderId="10" xfId="0" applyFont="1" applyFill="1" applyBorder="1" applyAlignment="1" applyProtection="1">
      <alignment horizontal="left" vertical="top"/>
      <protection locked="0"/>
    </xf>
    <xf numFmtId="0" fontId="70" fillId="4" borderId="4" xfId="0" applyFont="1" applyFill="1" applyBorder="1" applyAlignment="1" applyProtection="1">
      <alignment horizontal="left" vertical="top"/>
      <protection locked="0"/>
    </xf>
    <xf numFmtId="0" fontId="13"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3" fillId="2" borderId="3" xfId="0" applyFont="1" applyFill="1" applyBorder="1" applyAlignment="1">
      <alignment vertical="center" wrapText="1"/>
    </xf>
    <xf numFmtId="0" fontId="13" fillId="2" borderId="10" xfId="0" applyFont="1" applyFill="1" applyBorder="1" applyAlignment="1">
      <alignment vertical="center" wrapText="1"/>
    </xf>
    <xf numFmtId="0" fontId="13" fillId="2" borderId="4" xfId="0" applyFont="1" applyFill="1" applyBorder="1" applyAlignment="1">
      <alignment vertical="center" wrapText="1"/>
    </xf>
    <xf numFmtId="0" fontId="13" fillId="4" borderId="8" xfId="0" applyFont="1" applyFill="1" applyBorder="1" applyAlignment="1">
      <alignment vertical="center" wrapText="1"/>
    </xf>
    <xf numFmtId="0" fontId="13" fillId="4" borderId="11"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19" fillId="2" borderId="1" xfId="0" applyFont="1" applyFill="1" applyBorder="1" applyAlignment="1">
      <alignment horizontal="right"/>
    </xf>
    <xf numFmtId="0" fontId="0" fillId="0" borderId="3" xfId="0" applyFill="1" applyBorder="1" applyAlignment="1" applyProtection="1">
      <alignment vertical="center"/>
    </xf>
    <xf numFmtId="0" fontId="0" fillId="0" borderId="10" xfId="0" applyFill="1" applyBorder="1" applyAlignment="1" applyProtection="1">
      <alignment vertical="center"/>
    </xf>
    <xf numFmtId="0" fontId="0" fillId="0" borderId="4" xfId="0" applyFill="1" applyBorder="1" applyAlignment="1" applyProtection="1">
      <alignment vertical="center"/>
    </xf>
    <xf numFmtId="0" fontId="3" fillId="2" borderId="3" xfId="0" applyFont="1" applyFill="1" applyBorder="1" applyAlignment="1">
      <alignment horizontal="right"/>
    </xf>
    <xf numFmtId="0" fontId="3" fillId="2" borderId="10" xfId="0" applyFont="1" applyFill="1" applyBorder="1" applyAlignment="1">
      <alignment horizontal="right"/>
    </xf>
    <xf numFmtId="0" fontId="3" fillId="2" borderId="4" xfId="0" applyFont="1" applyFill="1" applyBorder="1" applyAlignment="1">
      <alignment horizontal="right"/>
    </xf>
    <xf numFmtId="0" fontId="0" fillId="0" borderId="3" xfId="0" applyFill="1" applyBorder="1" applyAlignment="1">
      <alignment horizontal="left" vertical="center"/>
    </xf>
    <xf numFmtId="0" fontId="0" fillId="0" borderId="10" xfId="0" applyFill="1" applyBorder="1" applyAlignment="1">
      <alignment horizontal="left" vertical="center"/>
    </xf>
    <xf numFmtId="0" fontId="0" fillId="0" borderId="4" xfId="0" applyFill="1" applyBorder="1" applyAlignment="1">
      <alignment horizontal="left" vertical="center"/>
    </xf>
    <xf numFmtId="0" fontId="22" fillId="10" borderId="1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 fillId="29" borderId="1" xfId="0" applyFont="1" applyFill="1" applyBorder="1" applyAlignment="1" applyProtection="1">
      <alignment horizontal="center" vertical="center" wrapText="1"/>
    </xf>
    <xf numFmtId="0" fontId="19" fillId="2" borderId="8" xfId="0" applyFont="1" applyFill="1" applyBorder="1" applyAlignment="1">
      <alignment horizontal="right" vertical="center"/>
    </xf>
    <xf numFmtId="0" fontId="19" fillId="2" borderId="11" xfId="0" applyFont="1" applyFill="1" applyBorder="1" applyAlignment="1">
      <alignment horizontal="right" vertical="center"/>
    </xf>
    <xf numFmtId="0" fontId="19" fillId="2" borderId="13" xfId="0" applyFont="1" applyFill="1" applyBorder="1" applyAlignment="1">
      <alignment horizontal="right" vertical="center"/>
    </xf>
    <xf numFmtId="0" fontId="19" fillId="2" borderId="6" xfId="0" applyFont="1" applyFill="1" applyBorder="1" applyAlignment="1">
      <alignment horizontal="right" vertical="center"/>
    </xf>
    <xf numFmtId="0" fontId="19" fillId="2" borderId="7" xfId="0" applyFont="1" applyFill="1" applyBorder="1" applyAlignment="1">
      <alignment horizontal="right" vertical="center"/>
    </xf>
    <xf numFmtId="0" fontId="19" fillId="2" borderId="5" xfId="0" applyFont="1" applyFill="1" applyBorder="1" applyAlignment="1">
      <alignment horizontal="right" vertical="center"/>
    </xf>
    <xf numFmtId="0" fontId="0" fillId="0" borderId="8"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0" fillId="0" borderId="5" xfId="0" applyFill="1" applyBorder="1" applyAlignment="1" applyProtection="1">
      <alignment vertical="center" wrapText="1"/>
    </xf>
    <xf numFmtId="0" fontId="3" fillId="4" borderId="1" xfId="0" applyFont="1" applyFill="1" applyBorder="1" applyAlignment="1">
      <alignment horizontal="center" vertical="center" wrapText="1"/>
    </xf>
    <xf numFmtId="0" fontId="20" fillId="4" borderId="1" xfId="0" applyFont="1" applyFill="1" applyBorder="1" applyAlignment="1">
      <alignment vertical="center" wrapText="1"/>
    </xf>
    <xf numFmtId="0" fontId="9" fillId="2" borderId="3" xfId="0" applyFont="1" applyFill="1" applyBorder="1" applyAlignment="1">
      <alignment vertical="center" wrapText="1"/>
    </xf>
    <xf numFmtId="0" fontId="9" fillId="2" borderId="10" xfId="0" applyFont="1" applyFill="1" applyBorder="1" applyAlignment="1">
      <alignment vertical="center" wrapText="1"/>
    </xf>
    <xf numFmtId="0" fontId="9" fillId="2" borderId="4" xfId="0" applyFont="1" applyFill="1" applyBorder="1" applyAlignment="1">
      <alignment vertical="center" wrapText="1"/>
    </xf>
    <xf numFmtId="0" fontId="9" fillId="4" borderId="8" xfId="0" applyFont="1" applyFill="1" applyBorder="1" applyAlignment="1">
      <alignment vertical="center" wrapText="1"/>
    </xf>
    <xf numFmtId="0" fontId="9" fillId="4" borderId="11"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1" fillId="4" borderId="3" xfId="0" applyFont="1" applyFill="1" applyBorder="1" applyAlignment="1">
      <alignment vertical="center" wrapText="1"/>
    </xf>
    <xf numFmtId="0" fontId="51" fillId="4" borderId="10" xfId="0" applyFont="1" applyFill="1" applyBorder="1" applyAlignment="1">
      <alignment vertical="center" wrapText="1"/>
    </xf>
    <xf numFmtId="0" fontId="51" fillId="4" borderId="4" xfId="0" applyFont="1" applyFill="1" applyBorder="1" applyAlignment="1">
      <alignment vertical="center" wrapText="1"/>
    </xf>
    <xf numFmtId="0" fontId="59" fillId="3" borderId="3" xfId="0" applyFont="1" applyFill="1" applyBorder="1" applyAlignment="1">
      <alignment horizontal="left" vertical="center" wrapText="1"/>
    </xf>
    <xf numFmtId="0" fontId="59" fillId="3" borderId="10" xfId="0" applyFont="1" applyFill="1" applyBorder="1" applyAlignment="1">
      <alignment horizontal="left" vertical="center" wrapText="1"/>
    </xf>
    <xf numFmtId="0" fontId="59" fillId="3" borderId="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3" fillId="2" borderId="1" xfId="0" applyFont="1" applyFill="1" applyBorder="1" applyAlignment="1">
      <alignment horizontal="left"/>
    </xf>
    <xf numFmtId="0" fontId="22" fillId="10" borderId="36" xfId="0" applyFont="1" applyFill="1" applyBorder="1" applyAlignment="1">
      <alignment horizontal="center"/>
    </xf>
    <xf numFmtId="0" fontId="22" fillId="10" borderId="29" xfId="0" applyFont="1" applyFill="1" applyBorder="1" applyAlignment="1">
      <alignment horizontal="center"/>
    </xf>
    <xf numFmtId="0" fontId="22" fillId="10" borderId="35" xfId="0" applyFont="1" applyFill="1" applyBorder="1" applyAlignment="1">
      <alignment horizontal="center"/>
    </xf>
    <xf numFmtId="0" fontId="0" fillId="0" borderId="1" xfId="0" applyFill="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4" fillId="10" borderId="33" xfId="0" applyFont="1" applyFill="1" applyBorder="1" applyAlignment="1">
      <alignment horizontal="center" vertical="center" wrapText="1"/>
    </xf>
    <xf numFmtId="0" fontId="4" fillId="10" borderId="29" xfId="0" applyFont="1" applyFill="1" applyBorder="1" applyAlignment="1">
      <alignment horizontal="center" vertical="center" wrapText="1"/>
    </xf>
    <xf numFmtId="0" fontId="4" fillId="10" borderId="35"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0" fillId="0" borderId="1" xfId="0" applyFill="1" applyBorder="1" applyAlignment="1">
      <alignment vertical="center"/>
    </xf>
    <xf numFmtId="0" fontId="4" fillId="10" borderId="39"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63" fillId="13" borderId="3" xfId="0" applyFont="1" applyFill="1" applyBorder="1" applyProtection="1"/>
    <xf numFmtId="0" fontId="63" fillId="13" borderId="10" xfId="0" applyFont="1" applyFill="1" applyBorder="1" applyProtection="1"/>
    <xf numFmtId="0" fontId="63" fillId="13" borderId="4" xfId="0" applyFont="1" applyFill="1" applyBorder="1" applyProtection="1"/>
    <xf numFmtId="0" fontId="28" fillId="2" borderId="1" xfId="0" applyFont="1" applyFill="1" applyBorder="1" applyProtection="1">
      <protection locked="0"/>
    </xf>
    <xf numFmtId="0" fontId="3" fillId="0" borderId="1" xfId="0" applyFont="1" applyBorder="1" applyAlignment="1">
      <alignment horizontal="center" vertical="center"/>
    </xf>
    <xf numFmtId="0" fontId="9" fillId="0" borderId="1" xfId="0" applyFont="1" applyBorder="1" applyAlignment="1">
      <alignment horizontal="center"/>
    </xf>
    <xf numFmtId="0" fontId="22" fillId="20" borderId="1" xfId="0" applyFont="1" applyFill="1" applyBorder="1" applyAlignment="1">
      <alignment horizontal="center" vertical="center"/>
    </xf>
    <xf numFmtId="0" fontId="22" fillId="10" borderId="1" xfId="0" applyFont="1" applyFill="1" applyBorder="1" applyAlignment="1" applyProtection="1">
      <alignment horizontal="center"/>
    </xf>
    <xf numFmtId="0" fontId="24" fillId="10" borderId="1" xfId="0" applyFont="1" applyFill="1" applyBorder="1" applyAlignment="1" applyProtection="1">
      <alignment horizontal="center" vertical="center"/>
    </xf>
    <xf numFmtId="0" fontId="25" fillId="20" borderId="11" xfId="0" applyFont="1" applyFill="1" applyBorder="1" applyAlignment="1" applyProtection="1">
      <alignment horizontal="center" vertical="center"/>
    </xf>
    <xf numFmtId="0" fontId="22" fillId="20" borderId="11" xfId="0" applyFont="1" applyFill="1" applyBorder="1" applyProtection="1"/>
    <xf numFmtId="0" fontId="3" fillId="4" borderId="1" xfId="0" applyFont="1" applyFill="1" applyBorder="1" applyProtection="1"/>
    <xf numFmtId="0" fontId="0" fillId="4" borderId="1" xfId="0" applyFill="1" applyBorder="1" applyAlignment="1" applyProtection="1">
      <alignment horizontal="center" vertical="center"/>
    </xf>
    <xf numFmtId="0" fontId="3" fillId="2" borderId="1" xfId="0" applyFont="1" applyFill="1" applyBorder="1"/>
    <xf numFmtId="0" fontId="3" fillId="2" borderId="1" xfId="0" applyFont="1" applyFill="1" applyBorder="1" applyAlignment="1">
      <alignment horizontal="center" vertical="center"/>
    </xf>
    <xf numFmtId="0" fontId="9" fillId="0" borderId="1" xfId="0" applyFont="1" applyBorder="1" applyAlignment="1">
      <alignment horizontal="center" vertical="center"/>
    </xf>
    <xf numFmtId="0" fontId="10" fillId="12" borderId="3" xfId="0" applyFont="1" applyFill="1" applyBorder="1" applyAlignment="1" applyProtection="1">
      <alignment horizontal="right" vertical="center" wrapText="1"/>
    </xf>
    <xf numFmtId="0" fontId="10" fillId="12" borderId="10" xfId="0" applyFont="1" applyFill="1" applyBorder="1" applyAlignment="1" applyProtection="1">
      <alignment horizontal="right" vertical="center" wrapText="1"/>
    </xf>
    <xf numFmtId="0" fontId="10" fillId="12" borderId="4" xfId="0" applyFont="1" applyFill="1" applyBorder="1" applyAlignment="1" applyProtection="1">
      <alignment horizontal="right" vertical="center" wrapText="1"/>
    </xf>
    <xf numFmtId="0" fontId="10" fillId="12" borderId="3" xfId="0" applyFont="1" applyFill="1" applyBorder="1" applyAlignment="1" applyProtection="1">
      <alignment horizontal="center" vertical="center"/>
    </xf>
    <xf numFmtId="0" fontId="10" fillId="12" borderId="10" xfId="0" applyFont="1" applyFill="1" applyBorder="1" applyAlignment="1" applyProtection="1">
      <alignment horizontal="center" vertical="center"/>
    </xf>
    <xf numFmtId="0" fontId="10" fillId="12" borderId="4" xfId="0" applyFont="1" applyFill="1" applyBorder="1" applyAlignment="1" applyProtection="1">
      <alignment horizontal="center" vertical="center"/>
    </xf>
    <xf numFmtId="0" fontId="30" fillId="28" borderId="1" xfId="0" applyFont="1" applyFill="1" applyBorder="1" applyAlignment="1" applyProtection="1">
      <alignment horizontal="center" vertical="center" wrapText="1"/>
    </xf>
    <xf numFmtId="0" fontId="10" fillId="28" borderId="3" xfId="0" applyFont="1" applyFill="1" applyBorder="1" applyAlignment="1" applyProtection="1">
      <alignment horizontal="center" vertical="center"/>
    </xf>
    <xf numFmtId="0" fontId="10" fillId="28" borderId="10" xfId="0" applyFont="1" applyFill="1" applyBorder="1" applyAlignment="1" applyProtection="1">
      <alignment horizontal="center" vertical="center"/>
    </xf>
    <xf numFmtId="0" fontId="10" fillId="28" borderId="4" xfId="0" applyFont="1" applyFill="1" applyBorder="1" applyAlignment="1" applyProtection="1">
      <alignment horizontal="center" vertical="center"/>
    </xf>
    <xf numFmtId="0" fontId="0" fillId="16" borderId="3" xfId="0" applyFont="1" applyFill="1" applyBorder="1" applyAlignment="1" applyProtection="1">
      <alignment horizontal="left" vertical="center" wrapText="1"/>
    </xf>
    <xf numFmtId="0" fontId="0" fillId="16" borderId="10" xfId="0" applyFont="1" applyFill="1" applyBorder="1" applyAlignment="1" applyProtection="1">
      <alignment horizontal="left" vertical="center" wrapText="1"/>
    </xf>
    <xf numFmtId="0" fontId="0" fillId="16" borderId="4" xfId="0" applyFont="1" applyFill="1" applyBorder="1" applyAlignment="1" applyProtection="1">
      <alignment horizontal="left" vertical="center" wrapText="1"/>
    </xf>
    <xf numFmtId="0" fontId="0" fillId="16" borderId="3"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16" borderId="4" xfId="0" applyFill="1" applyBorder="1" applyAlignment="1" applyProtection="1">
      <alignment horizontal="center" vertical="center"/>
    </xf>
    <xf numFmtId="0" fontId="22" fillId="20" borderId="3" xfId="0" applyFont="1" applyFill="1" applyBorder="1" applyAlignment="1" applyProtection="1">
      <alignment horizontal="center" vertical="center" wrapText="1"/>
    </xf>
    <xf numFmtId="0" fontId="22" fillId="20" borderId="10" xfId="0" applyFont="1" applyFill="1" applyBorder="1" applyAlignment="1" applyProtection="1">
      <alignment horizontal="center" vertical="center" wrapText="1"/>
    </xf>
    <xf numFmtId="0" fontId="22" fillId="20" borderId="4" xfId="0" applyFont="1" applyFill="1" applyBorder="1" applyAlignment="1" applyProtection="1">
      <alignment horizontal="center" vertical="center" wrapText="1"/>
    </xf>
    <xf numFmtId="0" fontId="73" fillId="20" borderId="1" xfId="0" applyFont="1" applyFill="1" applyBorder="1" applyAlignment="1" applyProtection="1">
      <alignment horizontal="center" vertical="center"/>
    </xf>
    <xf numFmtId="0" fontId="22" fillId="20" borderId="1" xfId="0" applyFont="1" applyFill="1" applyBorder="1" applyAlignment="1" applyProtection="1">
      <alignment horizontal="center" vertical="center"/>
    </xf>
    <xf numFmtId="0" fontId="74" fillId="12" borderId="3" xfId="0" applyFont="1" applyFill="1" applyBorder="1" applyAlignment="1" applyProtection="1">
      <alignment horizontal="center" vertical="center"/>
    </xf>
    <xf numFmtId="0" fontId="74" fillId="12" borderId="10" xfId="0" applyFont="1" applyFill="1" applyBorder="1" applyAlignment="1" applyProtection="1">
      <alignment horizontal="center" vertical="center"/>
    </xf>
    <xf numFmtId="0" fontId="74" fillId="12" borderId="4" xfId="0" applyFont="1" applyFill="1" applyBorder="1" applyAlignment="1" applyProtection="1">
      <alignment horizontal="center" vertical="center"/>
    </xf>
    <xf numFmtId="0" fontId="10" fillId="28" borderId="3" xfId="0" applyFont="1" applyFill="1" applyBorder="1" applyAlignment="1" applyProtection="1">
      <alignment horizontal="right" vertical="center" wrapText="1"/>
    </xf>
    <xf numFmtId="0" fontId="10" fillId="28" borderId="10" xfId="0" applyFont="1" applyFill="1" applyBorder="1" applyAlignment="1" applyProtection="1">
      <alignment horizontal="right" vertical="center" wrapText="1"/>
    </xf>
    <xf numFmtId="0" fontId="10" fillId="28" borderId="4" xfId="0" applyFont="1" applyFill="1" applyBorder="1" applyAlignment="1" applyProtection="1">
      <alignment horizontal="right" vertical="center" wrapText="1"/>
    </xf>
    <xf numFmtId="0" fontId="99" fillId="28" borderId="3" xfId="0" applyFont="1" applyFill="1" applyBorder="1" applyAlignment="1" applyProtection="1">
      <alignment horizontal="center"/>
    </xf>
    <xf numFmtId="0" fontId="99" fillId="28" borderId="10" xfId="0" applyFont="1" applyFill="1" applyBorder="1" applyAlignment="1" applyProtection="1">
      <alignment horizontal="center"/>
    </xf>
    <xf numFmtId="0" fontId="99" fillId="28" borderId="4" xfId="0" applyFont="1" applyFill="1" applyBorder="1" applyAlignment="1" applyProtection="1">
      <alignment horizontal="center"/>
    </xf>
    <xf numFmtId="0" fontId="0" fillId="7" borderId="3" xfId="0" applyFont="1" applyFill="1" applyBorder="1" applyAlignment="1" applyProtection="1">
      <alignment horizontal="left" vertical="center" wrapText="1"/>
    </xf>
    <xf numFmtId="0" fontId="0" fillId="7" borderId="10" xfId="0" applyFont="1" applyFill="1" applyBorder="1" applyAlignment="1" applyProtection="1">
      <alignment horizontal="left" vertical="center" wrapText="1"/>
    </xf>
    <xf numFmtId="0" fontId="0" fillId="7" borderId="4" xfId="0" applyFont="1" applyFill="1" applyBorder="1" applyAlignment="1" applyProtection="1">
      <alignment horizontal="left" vertical="center" wrapText="1"/>
    </xf>
    <xf numFmtId="0" fontId="0" fillId="7" borderId="3" xfId="0" applyFill="1" applyBorder="1" applyAlignment="1" applyProtection="1">
      <alignment horizontal="center" vertical="center"/>
    </xf>
    <xf numFmtId="0" fontId="0" fillId="7" borderId="10" xfId="0" applyFill="1" applyBorder="1" applyAlignment="1" applyProtection="1">
      <alignment horizontal="center" vertical="center"/>
    </xf>
    <xf numFmtId="0" fontId="0" fillId="7" borderId="4" xfId="0" applyFill="1" applyBorder="1" applyAlignment="1" applyProtection="1">
      <alignment horizontal="center" vertical="center"/>
    </xf>
    <xf numFmtId="0" fontId="15" fillId="12" borderId="3" xfId="0" applyFont="1" applyFill="1" applyBorder="1" applyAlignment="1" applyProtection="1">
      <alignment horizontal="center" vertical="center"/>
    </xf>
    <xf numFmtId="0" fontId="15" fillId="12" borderId="10" xfId="0" applyFont="1" applyFill="1" applyBorder="1" applyAlignment="1" applyProtection="1">
      <alignment horizontal="center" vertical="center"/>
    </xf>
    <xf numFmtId="0" fontId="15" fillId="12" borderId="4" xfId="0" applyFont="1" applyFill="1" applyBorder="1" applyAlignment="1" applyProtection="1">
      <alignment horizontal="center" vertical="center"/>
    </xf>
    <xf numFmtId="0" fontId="53" fillId="28" borderId="3" xfId="0" applyFont="1" applyFill="1" applyBorder="1" applyAlignment="1" applyProtection="1">
      <alignment horizontal="center" vertical="center"/>
    </xf>
    <xf numFmtId="0" fontId="53" fillId="28" borderId="10" xfId="0" applyFont="1" applyFill="1" applyBorder="1" applyAlignment="1" applyProtection="1">
      <alignment horizontal="center" vertical="center"/>
    </xf>
    <xf numFmtId="0" fontId="53" fillId="28" borderId="4" xfId="0" applyFont="1" applyFill="1" applyBorder="1" applyAlignment="1" applyProtection="1">
      <alignment horizontal="center" vertical="center"/>
    </xf>
    <xf numFmtId="0" fontId="22" fillId="20" borderId="11" xfId="0" applyFont="1" applyFill="1" applyBorder="1" applyAlignment="1" applyProtection="1">
      <alignment horizontal="center" vertical="center"/>
    </xf>
    <xf numFmtId="0" fontId="25" fillId="10" borderId="11" xfId="0" applyFont="1" applyFill="1" applyBorder="1" applyAlignment="1" applyProtection="1">
      <alignment horizontal="center" vertical="center"/>
    </xf>
    <xf numFmtId="0" fontId="76" fillId="4" borderId="3" xfId="0" applyFont="1" applyFill="1" applyBorder="1" applyProtection="1"/>
    <xf numFmtId="0" fontId="76" fillId="4" borderId="10" xfId="0" applyFont="1" applyFill="1" applyBorder="1" applyProtection="1"/>
    <xf numFmtId="0" fontId="76" fillId="4" borderId="4" xfId="0" applyFont="1" applyFill="1" applyBorder="1" applyProtection="1"/>
    <xf numFmtId="0" fontId="76" fillId="25" borderId="3" xfId="0" applyFont="1" applyFill="1" applyBorder="1" applyProtection="1"/>
    <xf numFmtId="0" fontId="76" fillId="25" borderId="10" xfId="0" applyFont="1" applyFill="1" applyBorder="1" applyProtection="1"/>
    <xf numFmtId="0" fontId="76" fillId="25" borderId="4" xfId="0" applyFont="1" applyFill="1" applyBorder="1" applyProtection="1"/>
    <xf numFmtId="0" fontId="76" fillId="25" borderId="8" xfId="0" applyFont="1" applyFill="1" applyBorder="1" applyProtection="1"/>
    <xf numFmtId="0" fontId="76" fillId="25" borderId="11" xfId="0" applyFont="1" applyFill="1" applyBorder="1" applyProtection="1"/>
    <xf numFmtId="0" fontId="76" fillId="25" borderId="13" xfId="0" applyFont="1" applyFill="1" applyBorder="1" applyProtection="1"/>
    <xf numFmtId="0" fontId="14" fillId="5" borderId="3"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59" fillId="0" borderId="1" xfId="0" applyFont="1" applyBorder="1" applyAlignment="1" applyProtection="1">
      <alignment horizontal="center" vertical="center" wrapText="1"/>
    </xf>
    <xf numFmtId="0" fontId="25" fillId="21" borderId="1" xfId="0" applyFont="1" applyFill="1" applyBorder="1" applyAlignment="1" applyProtection="1">
      <alignment horizontal="center" vertical="center"/>
    </xf>
    <xf numFmtId="0" fontId="3" fillId="25" borderId="12"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25" borderId="1" xfId="0" applyFont="1" applyFill="1" applyBorder="1" applyAlignment="1" applyProtection="1">
      <alignment horizontal="center" vertical="center"/>
    </xf>
    <xf numFmtId="0" fontId="76" fillId="4" borderId="6" xfId="0" applyFont="1" applyFill="1" applyBorder="1" applyAlignment="1" applyProtection="1">
      <alignment horizontal="left" vertical="center"/>
    </xf>
    <xf numFmtId="0" fontId="76" fillId="4" borderId="7" xfId="0" applyFont="1" applyFill="1" applyBorder="1" applyAlignment="1" applyProtection="1">
      <alignment horizontal="left" vertical="center"/>
    </xf>
    <xf numFmtId="0" fontId="76" fillId="4" borderId="5" xfId="0" applyFont="1" applyFill="1" applyBorder="1" applyAlignment="1" applyProtection="1">
      <alignment horizontal="left" vertical="center"/>
    </xf>
    <xf numFmtId="0" fontId="30" fillId="35" borderId="3" xfId="0" applyFont="1" applyFill="1" applyBorder="1" applyAlignment="1" applyProtection="1">
      <alignment horizontal="center" vertical="center" wrapText="1"/>
    </xf>
    <xf numFmtId="0" fontId="30" fillId="35" borderId="10" xfId="0" applyFont="1" applyFill="1" applyBorder="1" applyAlignment="1" applyProtection="1">
      <alignment horizontal="center" vertical="center" wrapText="1"/>
    </xf>
    <xf numFmtId="0" fontId="30" fillId="35" borderId="4" xfId="0" applyFont="1" applyFill="1" applyBorder="1" applyAlignment="1" applyProtection="1">
      <alignment horizontal="center" vertical="center" wrapText="1"/>
    </xf>
    <xf numFmtId="0" fontId="24" fillId="34" borderId="3" xfId="0" applyFont="1" applyFill="1" applyBorder="1" applyAlignment="1" applyProtection="1">
      <alignment horizontal="center" vertical="center" wrapText="1"/>
    </xf>
    <xf numFmtId="0" fontId="24" fillId="34" borderId="10" xfId="0" applyFont="1" applyFill="1" applyBorder="1" applyAlignment="1" applyProtection="1">
      <alignment horizontal="center" vertical="center" wrapText="1"/>
    </xf>
    <xf numFmtId="0" fontId="24" fillId="34" borderId="4" xfId="0" applyFont="1" applyFill="1" applyBorder="1" applyAlignment="1" applyProtection="1">
      <alignment horizontal="center" vertical="center" wrapText="1"/>
    </xf>
    <xf numFmtId="0" fontId="24" fillId="34" borderId="3" xfId="0" applyFont="1" applyFill="1" applyBorder="1" applyAlignment="1" applyProtection="1">
      <alignment horizontal="center" vertical="center"/>
    </xf>
    <xf numFmtId="0" fontId="24" fillId="34" borderId="10" xfId="0" applyFont="1" applyFill="1" applyBorder="1" applyAlignment="1" applyProtection="1">
      <alignment horizontal="center" vertical="center"/>
    </xf>
    <xf numFmtId="0" fontId="24" fillId="34" borderId="4" xfId="0" applyFont="1" applyFill="1" applyBorder="1" applyAlignment="1" applyProtection="1">
      <alignment horizontal="center" vertical="center"/>
    </xf>
    <xf numFmtId="0" fontId="3" fillId="16" borderId="3" xfId="0" applyFont="1" applyFill="1" applyBorder="1" applyAlignment="1" applyProtection="1">
      <alignment horizontal="left" vertical="center" wrapText="1"/>
    </xf>
    <xf numFmtId="0" fontId="3" fillId="16" borderId="10" xfId="0" applyFont="1" applyFill="1" applyBorder="1" applyAlignment="1" applyProtection="1">
      <alignment horizontal="left" vertical="center" wrapText="1"/>
    </xf>
    <xf numFmtId="0" fontId="3" fillId="16" borderId="4" xfId="0" applyFont="1" applyFill="1" applyBorder="1" applyAlignment="1" applyProtection="1">
      <alignment horizontal="left" vertical="center" wrapText="1"/>
    </xf>
    <xf numFmtId="0" fontId="24" fillId="20" borderId="3" xfId="0" applyFont="1" applyFill="1" applyBorder="1" applyAlignment="1" applyProtection="1">
      <alignment horizontal="right" vertical="center" wrapText="1"/>
    </xf>
    <xf numFmtId="0" fontId="24" fillId="20" borderId="10" xfId="0" applyFont="1" applyFill="1" applyBorder="1" applyAlignment="1" applyProtection="1">
      <alignment horizontal="right" vertical="center" wrapText="1"/>
    </xf>
    <xf numFmtId="0" fontId="24" fillId="20" borderId="4" xfId="0" applyFont="1" applyFill="1" applyBorder="1" applyAlignment="1" applyProtection="1">
      <alignment horizontal="right" vertical="center" wrapText="1"/>
    </xf>
    <xf numFmtId="0" fontId="24" fillId="21" borderId="3" xfId="0" applyFont="1" applyFill="1" applyBorder="1" applyAlignment="1" applyProtection="1">
      <alignment horizontal="center" vertical="center"/>
    </xf>
    <xf numFmtId="0" fontId="24" fillId="21" borderId="10" xfId="0" applyFont="1" applyFill="1" applyBorder="1" applyAlignment="1" applyProtection="1">
      <alignment horizontal="center" vertical="center"/>
    </xf>
    <xf numFmtId="0" fontId="24" fillId="21" borderId="4" xfId="0" applyFont="1" applyFill="1" applyBorder="1" applyAlignment="1" applyProtection="1">
      <alignment horizontal="center" vertical="center"/>
    </xf>
    <xf numFmtId="0" fontId="3" fillId="4" borderId="1" xfId="0" applyFont="1" applyFill="1" applyBorder="1" applyAlignment="1" applyProtection="1">
      <alignment horizontal="center"/>
    </xf>
    <xf numFmtId="0" fontId="15" fillId="2" borderId="1" xfId="0" applyFont="1" applyFill="1" applyBorder="1" applyAlignment="1" applyProtection="1">
      <alignment horizontal="center"/>
    </xf>
    <xf numFmtId="0" fontId="8" fillId="2" borderId="1" xfId="0" applyFont="1" applyFill="1" applyBorder="1" applyAlignment="1" applyProtection="1">
      <alignment horizontal="center" vertical="center"/>
    </xf>
    <xf numFmtId="0" fontId="56" fillId="4" borderId="1" xfId="0" applyFont="1" applyFill="1" applyBorder="1" applyProtection="1"/>
    <xf numFmtId="41" fontId="19" fillId="28" borderId="3" xfId="0" applyNumberFormat="1" applyFont="1" applyFill="1" applyBorder="1" applyAlignment="1" applyProtection="1">
      <alignment vertical="center"/>
    </xf>
    <xf numFmtId="41" fontId="19" fillId="28" borderId="10" xfId="0" applyNumberFormat="1" applyFont="1" applyFill="1" applyBorder="1" applyAlignment="1" applyProtection="1">
      <alignment vertical="center"/>
    </xf>
    <xf numFmtId="41" fontId="19" fillId="28" borderId="4" xfId="0" applyNumberFormat="1" applyFont="1" applyFill="1" applyBorder="1" applyAlignment="1" applyProtection="1">
      <alignment vertical="center"/>
    </xf>
    <xf numFmtId="0" fontId="26" fillId="28" borderId="1" xfId="0" applyFont="1" applyFill="1" applyBorder="1" applyAlignment="1" applyProtection="1">
      <alignment horizontal="center" vertical="center"/>
    </xf>
    <xf numFmtId="0" fontId="22" fillId="20" borderId="6" xfId="0" applyFont="1" applyFill="1" applyBorder="1" applyAlignment="1" applyProtection="1">
      <alignment horizontal="center"/>
    </xf>
    <xf numFmtId="0" fontId="22" fillId="20" borderId="7" xfId="0" applyFont="1" applyFill="1" applyBorder="1" applyAlignment="1" applyProtection="1">
      <alignment horizontal="center"/>
    </xf>
    <xf numFmtId="41" fontId="19" fillId="32" borderId="3" xfId="0" applyNumberFormat="1" applyFont="1" applyFill="1" applyBorder="1" applyAlignment="1" applyProtection="1">
      <alignment horizontal="left" vertical="top"/>
    </xf>
    <xf numFmtId="41" fontId="19" fillId="32" borderId="10" xfId="0" applyNumberFormat="1" applyFont="1" applyFill="1" applyBorder="1" applyAlignment="1" applyProtection="1">
      <alignment horizontal="left" vertical="top"/>
    </xf>
    <xf numFmtId="41" fontId="19" fillId="32" borderId="4" xfId="0" applyNumberFormat="1" applyFont="1" applyFill="1" applyBorder="1" applyAlignment="1" applyProtection="1">
      <alignment horizontal="left" vertical="top"/>
    </xf>
    <xf numFmtId="41" fontId="10" fillId="2" borderId="3" xfId="0" applyNumberFormat="1" applyFont="1" applyFill="1" applyBorder="1" applyAlignment="1" applyProtection="1">
      <alignment vertical="center"/>
    </xf>
    <xf numFmtId="41" fontId="10" fillId="2" borderId="10" xfId="0" applyNumberFormat="1" applyFont="1" applyFill="1" applyBorder="1" applyAlignment="1" applyProtection="1">
      <alignment vertical="center"/>
    </xf>
    <xf numFmtId="41" fontId="10" fillId="2" borderId="4" xfId="0" applyNumberFormat="1" applyFont="1" applyFill="1" applyBorder="1" applyAlignment="1" applyProtection="1">
      <alignment vertical="center"/>
    </xf>
    <xf numFmtId="0" fontId="54" fillId="2" borderId="1" xfId="0" applyFont="1" applyFill="1" applyBorder="1" applyAlignment="1" applyProtection="1">
      <alignment horizontal="center" vertical="center"/>
    </xf>
    <xf numFmtId="0" fontId="26" fillId="32" borderId="1" xfId="0" applyFont="1" applyFill="1" applyBorder="1" applyAlignment="1" applyProtection="1">
      <alignment horizontal="center" vertical="center"/>
    </xf>
    <xf numFmtId="0" fontId="57" fillId="4" borderId="1" xfId="0" applyFont="1" applyFill="1" applyBorder="1" applyProtection="1"/>
    <xf numFmtId="41" fontId="53" fillId="2" borderId="3" xfId="0" applyNumberFormat="1" applyFont="1" applyFill="1" applyBorder="1" applyAlignment="1" applyProtection="1">
      <alignment vertical="center"/>
    </xf>
    <xf numFmtId="41" fontId="53" fillId="2" borderId="10" xfId="0" applyNumberFormat="1" applyFont="1" applyFill="1" applyBorder="1" applyAlignment="1" applyProtection="1">
      <alignment vertical="center"/>
    </xf>
    <xf numFmtId="41" fontId="53" fillId="2" borderId="4" xfId="0" applyNumberFormat="1" applyFont="1" applyFill="1" applyBorder="1" applyAlignment="1" applyProtection="1">
      <alignment vertical="center"/>
    </xf>
    <xf numFmtId="0" fontId="55" fillId="4" borderId="1" xfId="0" applyFont="1" applyFill="1" applyBorder="1" applyProtection="1"/>
    <xf numFmtId="41" fontId="19" fillId="12" borderId="3" xfId="0" applyNumberFormat="1" applyFont="1" applyFill="1" applyBorder="1" applyAlignment="1" applyProtection="1">
      <alignment horizontal="left" vertical="top"/>
    </xf>
    <xf numFmtId="41" fontId="19" fillId="12" borderId="10" xfId="0" applyNumberFormat="1" applyFont="1" applyFill="1" applyBorder="1" applyAlignment="1" applyProtection="1">
      <alignment horizontal="left" vertical="top"/>
    </xf>
    <xf numFmtId="41" fontId="19" fillId="12" borderId="4" xfId="0" applyNumberFormat="1" applyFont="1" applyFill="1" applyBorder="1" applyAlignment="1" applyProtection="1">
      <alignment horizontal="left" vertical="top"/>
    </xf>
    <xf numFmtId="0" fontId="3" fillId="7" borderId="3" xfId="0" applyFont="1" applyFill="1" applyBorder="1" applyAlignment="1" applyProtection="1">
      <alignment horizontal="left" vertical="center" wrapText="1"/>
    </xf>
    <xf numFmtId="0" fontId="3" fillId="7" borderId="10" xfId="0" applyFont="1" applyFill="1" applyBorder="1" applyAlignment="1" applyProtection="1">
      <alignment horizontal="left" vertical="center" wrapText="1"/>
    </xf>
    <xf numFmtId="0" fontId="3" fillId="7" borderId="4" xfId="0" applyFont="1" applyFill="1" applyBorder="1" applyAlignment="1" applyProtection="1">
      <alignment horizontal="left" vertical="center" wrapText="1"/>
    </xf>
    <xf numFmtId="0" fontId="16" fillId="12" borderId="3" xfId="0" applyFont="1" applyFill="1" applyBorder="1" applyAlignment="1" applyProtection="1">
      <alignment horizontal="center" vertical="center"/>
    </xf>
    <xf numFmtId="0" fontId="16" fillId="12" borderId="10" xfId="0" applyFont="1" applyFill="1" applyBorder="1" applyAlignment="1" applyProtection="1">
      <alignment horizontal="center" vertical="center"/>
    </xf>
    <xf numFmtId="0" fontId="16" fillId="12" borderId="4" xfId="0" applyFont="1" applyFill="1" applyBorder="1" applyAlignment="1" applyProtection="1">
      <alignment horizontal="center" vertical="center"/>
    </xf>
    <xf numFmtId="0" fontId="24" fillId="47" borderId="3" xfId="0" applyFont="1" applyFill="1" applyBorder="1" applyAlignment="1" applyProtection="1">
      <alignment horizontal="center" vertical="center" wrapText="1"/>
    </xf>
    <xf numFmtId="0" fontId="24" fillId="47" borderId="10" xfId="0" applyFont="1" applyFill="1" applyBorder="1" applyAlignment="1" applyProtection="1">
      <alignment horizontal="center" vertical="center" wrapText="1"/>
    </xf>
    <xf numFmtId="0" fontId="24" fillId="47" borderId="4" xfId="0" applyFont="1" applyFill="1" applyBorder="1" applyAlignment="1" applyProtection="1">
      <alignment horizontal="center" vertical="center" wrapText="1"/>
    </xf>
    <xf numFmtId="0" fontId="24" fillId="47" borderId="3" xfId="0" applyFont="1" applyFill="1" applyBorder="1" applyAlignment="1" applyProtection="1">
      <alignment horizontal="center" vertical="center"/>
    </xf>
    <xf numFmtId="0" fontId="24" fillId="47" borderId="10" xfId="0" applyFont="1" applyFill="1" applyBorder="1" applyAlignment="1" applyProtection="1">
      <alignment horizontal="center" vertical="center"/>
    </xf>
    <xf numFmtId="0" fontId="24" fillId="47" borderId="4" xfId="0" applyFont="1" applyFill="1" applyBorder="1" applyAlignment="1" applyProtection="1">
      <alignment horizontal="center" vertical="center"/>
    </xf>
    <xf numFmtId="0" fontId="22" fillId="21" borderId="1" xfId="0" applyFont="1" applyFill="1" applyBorder="1" applyAlignment="1" applyProtection="1">
      <alignment horizontal="center" vertical="center"/>
    </xf>
    <xf numFmtId="0" fontId="69" fillId="2" borderId="3" xfId="0" applyFont="1" applyFill="1" applyBorder="1" applyProtection="1"/>
    <xf numFmtId="0" fontId="69" fillId="2" borderId="10" xfId="0" applyFont="1" applyFill="1" applyBorder="1" applyProtection="1"/>
    <xf numFmtId="0" fontId="69" fillId="2" borderId="4" xfId="0" applyFont="1" applyFill="1" applyBorder="1" applyProtection="1"/>
    <xf numFmtId="0" fontId="0" fillId="2" borderId="1" xfId="0" applyFill="1" applyBorder="1" applyAlignment="1" applyProtection="1">
      <alignment horizontal="center" vertical="center"/>
    </xf>
    <xf numFmtId="0" fontId="69" fillId="2" borderId="1" xfId="0" applyFont="1" applyFill="1" applyBorder="1" applyProtection="1"/>
    <xf numFmtId="0" fontId="14" fillId="5" borderId="1" xfId="0" applyFont="1" applyFill="1" applyBorder="1" applyAlignment="1" applyProtection="1">
      <alignment horizontal="center" vertical="center"/>
    </xf>
    <xf numFmtId="0" fontId="69" fillId="4" borderId="1" xfId="0" applyFont="1" applyFill="1" applyBorder="1" applyProtection="1"/>
    <xf numFmtId="0" fontId="69" fillId="2" borderId="3" xfId="0" applyFont="1" applyFill="1" applyBorder="1" applyAlignment="1" applyProtection="1">
      <alignment horizontal="left" vertical="center"/>
    </xf>
    <xf numFmtId="0" fontId="69" fillId="2" borderId="10" xfId="0" applyFont="1" applyFill="1" applyBorder="1" applyAlignment="1" applyProtection="1">
      <alignment horizontal="left" vertical="center"/>
    </xf>
    <xf numFmtId="0" fontId="69" fillId="2" borderId="4" xfId="0" applyFont="1" applyFill="1" applyBorder="1" applyAlignment="1" applyProtection="1">
      <alignment horizontal="left" vertical="center"/>
    </xf>
    <xf numFmtId="0" fontId="0" fillId="10" borderId="1" xfId="0" applyFill="1" applyBorder="1" applyProtection="1"/>
    <xf numFmtId="0" fontId="98" fillId="10" borderId="1" xfId="0" applyFont="1" applyFill="1" applyBorder="1" applyAlignment="1" applyProtection="1">
      <alignment horizontal="center" vertical="center"/>
    </xf>
    <xf numFmtId="0" fontId="3" fillId="2" borderId="1" xfId="0" applyFont="1" applyFill="1" applyBorder="1" applyAlignment="1" applyProtection="1">
      <alignment horizontal="center"/>
    </xf>
    <xf numFmtId="0" fontId="28" fillId="4" borderId="1" xfId="0" applyFont="1" applyFill="1" applyBorder="1" applyAlignment="1" applyProtection="1">
      <alignment horizontal="center" vertical="center"/>
    </xf>
    <xf numFmtId="0" fontId="0" fillId="22" borderId="3" xfId="0" applyFill="1" applyBorder="1" applyAlignment="1" applyProtection="1">
      <alignment horizontal="center" vertical="center"/>
    </xf>
    <xf numFmtId="0" fontId="0" fillId="22" borderId="10" xfId="0" applyFill="1" applyBorder="1" applyAlignment="1" applyProtection="1">
      <alignment horizontal="center" vertical="center"/>
    </xf>
    <xf numFmtId="0" fontId="0" fillId="22" borderId="4" xfId="0" applyFill="1" applyBorder="1" applyAlignment="1" applyProtection="1">
      <alignment horizontal="center" vertical="center"/>
    </xf>
    <xf numFmtId="0" fontId="0" fillId="22" borderId="1" xfId="0" applyFill="1" applyBorder="1" applyAlignment="1" applyProtection="1">
      <alignment horizontal="center" vertical="center"/>
    </xf>
    <xf numFmtId="0" fontId="71" fillId="48" borderId="1" xfId="0" applyFont="1" applyFill="1" applyBorder="1" applyAlignment="1" applyProtection="1">
      <alignment horizontal="center" vertical="center"/>
    </xf>
    <xf numFmtId="0" fontId="3" fillId="2" borderId="14" xfId="0" applyFont="1" applyFill="1" applyBorder="1" applyAlignment="1" applyProtection="1">
      <alignment horizontal="center"/>
    </xf>
    <xf numFmtId="0" fontId="3" fillId="2" borderId="0" xfId="0" applyFont="1" applyFill="1" applyBorder="1" applyAlignment="1" applyProtection="1">
      <alignment horizontal="center"/>
    </xf>
    <xf numFmtId="0" fontId="13" fillId="2" borderId="1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0" borderId="0" xfId="0" applyFont="1" applyFill="1" applyBorder="1" applyAlignment="1" applyProtection="1">
      <alignment horizontal="center" vertical="center"/>
    </xf>
    <xf numFmtId="0" fontId="3" fillId="20" borderId="7" xfId="0" applyFont="1" applyFill="1" applyBorder="1" applyAlignment="1" applyProtection="1">
      <alignment horizontal="center" vertical="center"/>
    </xf>
    <xf numFmtId="0" fontId="3" fillId="2" borderId="3"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4" xfId="0" applyFont="1" applyFill="1" applyBorder="1" applyAlignment="1" applyProtection="1">
      <alignment horizontal="left"/>
    </xf>
    <xf numFmtId="0" fontId="0" fillId="15" borderId="3" xfId="0" applyFill="1" applyBorder="1" applyAlignment="1" applyProtection="1">
      <alignment horizontal="center" vertical="center"/>
    </xf>
    <xf numFmtId="0" fontId="0" fillId="15" borderId="10" xfId="0" applyFill="1" applyBorder="1" applyAlignment="1" applyProtection="1">
      <alignment horizontal="center" vertical="center"/>
    </xf>
    <xf numFmtId="0" fontId="0" fillId="15" borderId="4" xfId="0" applyFill="1" applyBorder="1" applyAlignment="1" applyProtection="1">
      <alignment horizontal="center" vertical="center"/>
    </xf>
    <xf numFmtId="0" fontId="0" fillId="15" borderId="1" xfId="0" applyFill="1" applyBorder="1" applyAlignment="1" applyProtection="1">
      <alignment horizontal="center" vertical="center"/>
    </xf>
    <xf numFmtId="0" fontId="71" fillId="21" borderId="1" xfId="0" applyFont="1" applyFill="1" applyBorder="1" applyAlignment="1" applyProtection="1">
      <alignment horizontal="center" vertical="center"/>
    </xf>
    <xf numFmtId="0" fontId="3" fillId="4" borderId="3" xfId="0" applyFont="1" applyFill="1" applyBorder="1" applyAlignment="1" applyProtection="1">
      <alignment horizontal="left"/>
    </xf>
    <xf numFmtId="0" fontId="3" fillId="4" borderId="10" xfId="0" applyFont="1" applyFill="1" applyBorder="1" applyAlignment="1" applyProtection="1">
      <alignment horizontal="left"/>
    </xf>
    <xf numFmtId="0" fontId="3" fillId="4" borderId="4" xfId="0" applyFont="1" applyFill="1" applyBorder="1" applyAlignment="1" applyProtection="1">
      <alignment horizontal="left"/>
    </xf>
    <xf numFmtId="0" fontId="3" fillId="2" borderId="1" xfId="0" applyFont="1" applyFill="1" applyBorder="1" applyAlignment="1" applyProtection="1">
      <alignment horizontal="left"/>
    </xf>
    <xf numFmtId="0" fontId="12" fillId="10" borderId="0" xfId="0" applyFont="1" applyFill="1" applyProtection="1"/>
    <xf numFmtId="0" fontId="14" fillId="0" borderId="3" xfId="0" applyFont="1" applyFill="1" applyBorder="1" applyAlignment="1">
      <alignment horizontal="right" vertical="center" wrapText="1"/>
    </xf>
    <xf numFmtId="0" fontId="14" fillId="0" borderId="10" xfId="0" applyFont="1" applyFill="1" applyBorder="1" applyAlignment="1">
      <alignment horizontal="right" vertical="center" wrapText="1"/>
    </xf>
    <xf numFmtId="0" fontId="14" fillId="0" borderId="4" xfId="0" applyFont="1" applyFill="1" applyBorder="1" applyAlignment="1">
      <alignment horizontal="right" vertical="center" wrapText="1"/>
    </xf>
    <xf numFmtId="0" fontId="3" fillId="2" borderId="10" xfId="0" applyFont="1" applyFill="1" applyBorder="1" applyAlignment="1" applyProtection="1">
      <alignment horizontal="right"/>
    </xf>
    <xf numFmtId="0" fontId="0" fillId="0" borderId="10" xfId="0" applyFill="1" applyBorder="1" applyAlignment="1" applyProtection="1">
      <alignment horizontal="left" vertical="center"/>
    </xf>
    <xf numFmtId="0" fontId="0" fillId="0" borderId="4" xfId="0" applyFill="1" applyBorder="1" applyAlignment="1" applyProtection="1">
      <alignment horizontal="left" vertical="center"/>
    </xf>
    <xf numFmtId="0" fontId="0" fillId="11" borderId="0" xfId="0" applyFill="1" applyProtection="1"/>
    <xf numFmtId="0" fontId="0" fillId="14" borderId="0" xfId="0" applyFill="1" applyProtection="1"/>
    <xf numFmtId="0" fontId="22" fillId="10" borderId="11" xfId="0" applyFont="1" applyFill="1" applyBorder="1" applyAlignment="1" applyProtection="1">
      <alignment horizontal="center"/>
    </xf>
    <xf numFmtId="0" fontId="22" fillId="21" borderId="11" xfId="0" applyFont="1" applyFill="1" applyBorder="1" applyAlignment="1" applyProtection="1">
      <alignment horizontal="center" vertical="center"/>
    </xf>
    <xf numFmtId="0" fontId="24" fillId="21" borderId="11" xfId="0" applyFont="1" applyFill="1" applyBorder="1" applyAlignment="1" applyProtection="1">
      <alignment horizontal="center" vertical="center"/>
    </xf>
    <xf numFmtId="0" fontId="0" fillId="10" borderId="7" xfId="0" applyFill="1" applyBorder="1"/>
    <xf numFmtId="0" fontId="3" fillId="2" borderId="1" xfId="0" applyFont="1" applyFill="1" applyBorder="1" applyAlignment="1" applyProtection="1">
      <alignment horizontal="right"/>
    </xf>
    <xf numFmtId="0" fontId="3" fillId="2" borderId="3" xfId="0" applyFont="1" applyFill="1" applyBorder="1" applyAlignment="1" applyProtection="1">
      <alignment horizontal="right"/>
    </xf>
    <xf numFmtId="0" fontId="3" fillId="2" borderId="4" xfId="0" applyFont="1" applyFill="1" applyBorder="1" applyAlignment="1" applyProtection="1">
      <alignment horizontal="right"/>
    </xf>
    <xf numFmtId="0" fontId="0" fillId="0" borderId="3" xfId="0" applyFill="1" applyBorder="1" applyAlignment="1" applyProtection="1">
      <alignment horizontal="left" vertical="center"/>
    </xf>
    <xf numFmtId="0" fontId="3" fillId="2" borderId="8" xfId="0" applyFont="1" applyFill="1" applyBorder="1" applyAlignment="1" applyProtection="1">
      <alignment horizontal="right" vertical="center"/>
    </xf>
    <xf numFmtId="0" fontId="3" fillId="2" borderId="11"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0" fontId="3" fillId="2" borderId="6"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5" xfId="0" applyFont="1" applyFill="1" applyBorder="1" applyAlignment="1" applyProtection="1">
      <alignment horizontal="right" vertical="center"/>
    </xf>
    <xf numFmtId="0" fontId="24" fillId="35" borderId="3" xfId="0" applyFont="1" applyFill="1" applyBorder="1" applyProtection="1"/>
    <xf numFmtId="0" fontId="24" fillId="35" borderId="10" xfId="0" applyFont="1" applyFill="1" applyBorder="1" applyProtection="1"/>
    <xf numFmtId="0" fontId="24" fillId="35" borderId="4" xfId="0" applyFont="1" applyFill="1" applyBorder="1" applyProtection="1"/>
    <xf numFmtId="0" fontId="99" fillId="28" borderId="3" xfId="0" applyFont="1" applyFill="1" applyBorder="1" applyAlignment="1" applyProtection="1">
      <alignment horizontal="center" vertical="center"/>
    </xf>
    <xf numFmtId="0" fontId="99" fillId="28" borderId="10" xfId="0" applyFont="1" applyFill="1" applyBorder="1" applyAlignment="1" applyProtection="1">
      <alignment horizontal="center" vertical="center"/>
    </xf>
    <xf numFmtId="0" fontId="99" fillId="28" borderId="4" xfId="0" applyFont="1" applyFill="1" applyBorder="1" applyAlignment="1" applyProtection="1">
      <alignment horizontal="center" vertical="center"/>
    </xf>
    <xf numFmtId="0" fontId="0" fillId="0" borderId="7" xfId="0" applyBorder="1"/>
    <xf numFmtId="0" fontId="49" fillId="7" borderId="1" xfId="0" applyFont="1" applyFill="1" applyBorder="1" applyAlignment="1" applyProtection="1">
      <alignment wrapText="1"/>
      <protection locked="0"/>
    </xf>
    <xf numFmtId="0" fontId="49" fillId="7" borderId="3" xfId="0" applyFont="1" applyFill="1" applyBorder="1" applyAlignment="1" applyProtection="1">
      <alignment wrapText="1"/>
      <protection locked="0"/>
    </xf>
  </cellXfs>
  <cellStyles count="244">
    <cellStyle name="Comma 2" xfId="6" xr:uid="{00000000-0005-0000-0000-000000000000}"/>
    <cellStyle name="Currency 2" xfId="7" xr:uid="{00000000-0005-0000-0000-000001000000}"/>
    <cellStyle name="Currency 2 10" xfId="10" xr:uid="{00000000-0005-0000-0000-000002000000}"/>
    <cellStyle name="Currency 2 100" xfId="11" xr:uid="{00000000-0005-0000-0000-000003000000}"/>
    <cellStyle name="Currency 2 101" xfId="12" xr:uid="{00000000-0005-0000-0000-000004000000}"/>
    <cellStyle name="Currency 2 102" xfId="13" xr:uid="{00000000-0005-0000-0000-000005000000}"/>
    <cellStyle name="Currency 2 103" xfId="14" xr:uid="{00000000-0005-0000-0000-000006000000}"/>
    <cellStyle name="Currency 2 104" xfId="15" xr:uid="{00000000-0005-0000-0000-000007000000}"/>
    <cellStyle name="Currency 2 105" xfId="16" xr:uid="{00000000-0005-0000-0000-000008000000}"/>
    <cellStyle name="Currency 2 106" xfId="17" xr:uid="{00000000-0005-0000-0000-000009000000}"/>
    <cellStyle name="Currency 2 107" xfId="18" xr:uid="{00000000-0005-0000-0000-00000A000000}"/>
    <cellStyle name="Currency 2 108" xfId="19" xr:uid="{00000000-0005-0000-0000-00000B000000}"/>
    <cellStyle name="Currency 2 109" xfId="20" xr:uid="{00000000-0005-0000-0000-00000C000000}"/>
    <cellStyle name="Currency 2 11" xfId="21" xr:uid="{00000000-0005-0000-0000-00000D000000}"/>
    <cellStyle name="Currency 2 110" xfId="22" xr:uid="{00000000-0005-0000-0000-00000E000000}"/>
    <cellStyle name="Currency 2 111" xfId="23" xr:uid="{00000000-0005-0000-0000-00000F000000}"/>
    <cellStyle name="Currency 2 112" xfId="24" xr:uid="{00000000-0005-0000-0000-000010000000}"/>
    <cellStyle name="Currency 2 113" xfId="25" xr:uid="{00000000-0005-0000-0000-000011000000}"/>
    <cellStyle name="Currency 2 114" xfId="26" xr:uid="{00000000-0005-0000-0000-000012000000}"/>
    <cellStyle name="Currency 2 115" xfId="27" xr:uid="{00000000-0005-0000-0000-000013000000}"/>
    <cellStyle name="Currency 2 116" xfId="28" xr:uid="{00000000-0005-0000-0000-000014000000}"/>
    <cellStyle name="Currency 2 117" xfId="29" xr:uid="{00000000-0005-0000-0000-000015000000}"/>
    <cellStyle name="Currency 2 118" xfId="30" xr:uid="{00000000-0005-0000-0000-000016000000}"/>
    <cellStyle name="Currency 2 119" xfId="31" xr:uid="{00000000-0005-0000-0000-000017000000}"/>
    <cellStyle name="Currency 2 12" xfId="32" xr:uid="{00000000-0005-0000-0000-000018000000}"/>
    <cellStyle name="Currency 2 120" xfId="33" xr:uid="{00000000-0005-0000-0000-000019000000}"/>
    <cellStyle name="Currency 2 121" xfId="34" xr:uid="{00000000-0005-0000-0000-00001A000000}"/>
    <cellStyle name="Currency 2 122" xfId="35" xr:uid="{00000000-0005-0000-0000-00001B000000}"/>
    <cellStyle name="Currency 2 123" xfId="36" xr:uid="{00000000-0005-0000-0000-00001C000000}"/>
    <cellStyle name="Currency 2 124" xfId="37" xr:uid="{00000000-0005-0000-0000-00001D000000}"/>
    <cellStyle name="Currency 2 125" xfId="38" xr:uid="{00000000-0005-0000-0000-00001E000000}"/>
    <cellStyle name="Currency 2 126" xfId="39" xr:uid="{00000000-0005-0000-0000-00001F000000}"/>
    <cellStyle name="Currency 2 127" xfId="40" xr:uid="{00000000-0005-0000-0000-000020000000}"/>
    <cellStyle name="Currency 2 128" xfId="41" xr:uid="{00000000-0005-0000-0000-000021000000}"/>
    <cellStyle name="Currency 2 13" xfId="42" xr:uid="{00000000-0005-0000-0000-000022000000}"/>
    <cellStyle name="Currency 2 14" xfId="43" xr:uid="{00000000-0005-0000-0000-000023000000}"/>
    <cellStyle name="Currency 2 15" xfId="44" xr:uid="{00000000-0005-0000-0000-000024000000}"/>
    <cellStyle name="Currency 2 16" xfId="45" xr:uid="{00000000-0005-0000-0000-000025000000}"/>
    <cellStyle name="Currency 2 17" xfId="46" xr:uid="{00000000-0005-0000-0000-000026000000}"/>
    <cellStyle name="Currency 2 18" xfId="47" xr:uid="{00000000-0005-0000-0000-000027000000}"/>
    <cellStyle name="Currency 2 19" xfId="48" xr:uid="{00000000-0005-0000-0000-000028000000}"/>
    <cellStyle name="Currency 2 2" xfId="49" xr:uid="{00000000-0005-0000-0000-000029000000}"/>
    <cellStyle name="Currency 2 20" xfId="50" xr:uid="{00000000-0005-0000-0000-00002A000000}"/>
    <cellStyle name="Currency 2 21" xfId="51" xr:uid="{00000000-0005-0000-0000-00002B000000}"/>
    <cellStyle name="Currency 2 22" xfId="52" xr:uid="{00000000-0005-0000-0000-00002C000000}"/>
    <cellStyle name="Currency 2 23" xfId="53" xr:uid="{00000000-0005-0000-0000-00002D000000}"/>
    <cellStyle name="Currency 2 24" xfId="54" xr:uid="{00000000-0005-0000-0000-00002E000000}"/>
    <cellStyle name="Currency 2 25" xfId="55" xr:uid="{00000000-0005-0000-0000-00002F000000}"/>
    <cellStyle name="Currency 2 26" xfId="56" xr:uid="{00000000-0005-0000-0000-000030000000}"/>
    <cellStyle name="Currency 2 27" xfId="57" xr:uid="{00000000-0005-0000-0000-000031000000}"/>
    <cellStyle name="Currency 2 28" xfId="58" xr:uid="{00000000-0005-0000-0000-000032000000}"/>
    <cellStyle name="Currency 2 29" xfId="59" xr:uid="{00000000-0005-0000-0000-000033000000}"/>
    <cellStyle name="Currency 2 3" xfId="60" xr:uid="{00000000-0005-0000-0000-000034000000}"/>
    <cellStyle name="Currency 2 30" xfId="61" xr:uid="{00000000-0005-0000-0000-000035000000}"/>
    <cellStyle name="Currency 2 31" xfId="62" xr:uid="{00000000-0005-0000-0000-000036000000}"/>
    <cellStyle name="Currency 2 32" xfId="63" xr:uid="{00000000-0005-0000-0000-000037000000}"/>
    <cellStyle name="Currency 2 33" xfId="64" xr:uid="{00000000-0005-0000-0000-000038000000}"/>
    <cellStyle name="Currency 2 34" xfId="65" xr:uid="{00000000-0005-0000-0000-000039000000}"/>
    <cellStyle name="Currency 2 35" xfId="66" xr:uid="{00000000-0005-0000-0000-00003A000000}"/>
    <cellStyle name="Currency 2 36" xfId="67" xr:uid="{00000000-0005-0000-0000-00003B000000}"/>
    <cellStyle name="Currency 2 37" xfId="68" xr:uid="{00000000-0005-0000-0000-00003C000000}"/>
    <cellStyle name="Currency 2 38" xfId="69" xr:uid="{00000000-0005-0000-0000-00003D000000}"/>
    <cellStyle name="Currency 2 39" xfId="70" xr:uid="{00000000-0005-0000-0000-00003E000000}"/>
    <cellStyle name="Currency 2 4" xfId="71" xr:uid="{00000000-0005-0000-0000-00003F000000}"/>
    <cellStyle name="Currency 2 40" xfId="72" xr:uid="{00000000-0005-0000-0000-000040000000}"/>
    <cellStyle name="Currency 2 41" xfId="73" xr:uid="{00000000-0005-0000-0000-000041000000}"/>
    <cellStyle name="Currency 2 42" xfId="74" xr:uid="{00000000-0005-0000-0000-000042000000}"/>
    <cellStyle name="Currency 2 43" xfId="75" xr:uid="{00000000-0005-0000-0000-000043000000}"/>
    <cellStyle name="Currency 2 44" xfId="76" xr:uid="{00000000-0005-0000-0000-000044000000}"/>
    <cellStyle name="Currency 2 45" xfId="77" xr:uid="{00000000-0005-0000-0000-000045000000}"/>
    <cellStyle name="Currency 2 46" xfId="78" xr:uid="{00000000-0005-0000-0000-000046000000}"/>
    <cellStyle name="Currency 2 47" xfId="79" xr:uid="{00000000-0005-0000-0000-000047000000}"/>
    <cellStyle name="Currency 2 48" xfId="80" xr:uid="{00000000-0005-0000-0000-000048000000}"/>
    <cellStyle name="Currency 2 49" xfId="81" xr:uid="{00000000-0005-0000-0000-000049000000}"/>
    <cellStyle name="Currency 2 5" xfId="82" xr:uid="{00000000-0005-0000-0000-00004A000000}"/>
    <cellStyle name="Currency 2 50" xfId="83" xr:uid="{00000000-0005-0000-0000-00004B000000}"/>
    <cellStyle name="Currency 2 51" xfId="84" xr:uid="{00000000-0005-0000-0000-00004C000000}"/>
    <cellStyle name="Currency 2 52" xfId="85" xr:uid="{00000000-0005-0000-0000-00004D000000}"/>
    <cellStyle name="Currency 2 53" xfId="86" xr:uid="{00000000-0005-0000-0000-00004E000000}"/>
    <cellStyle name="Currency 2 54" xfId="87" xr:uid="{00000000-0005-0000-0000-00004F000000}"/>
    <cellStyle name="Currency 2 55" xfId="88" xr:uid="{00000000-0005-0000-0000-000050000000}"/>
    <cellStyle name="Currency 2 56" xfId="89" xr:uid="{00000000-0005-0000-0000-000051000000}"/>
    <cellStyle name="Currency 2 57" xfId="90" xr:uid="{00000000-0005-0000-0000-000052000000}"/>
    <cellStyle name="Currency 2 58" xfId="91" xr:uid="{00000000-0005-0000-0000-000053000000}"/>
    <cellStyle name="Currency 2 59" xfId="92" xr:uid="{00000000-0005-0000-0000-000054000000}"/>
    <cellStyle name="Currency 2 6" xfId="93" xr:uid="{00000000-0005-0000-0000-000055000000}"/>
    <cellStyle name="Currency 2 60" xfId="94" xr:uid="{00000000-0005-0000-0000-000056000000}"/>
    <cellStyle name="Currency 2 61" xfId="95" xr:uid="{00000000-0005-0000-0000-000057000000}"/>
    <cellStyle name="Currency 2 62" xfId="96" xr:uid="{00000000-0005-0000-0000-000058000000}"/>
    <cellStyle name="Currency 2 63" xfId="97" xr:uid="{00000000-0005-0000-0000-000059000000}"/>
    <cellStyle name="Currency 2 64" xfId="98" xr:uid="{00000000-0005-0000-0000-00005A000000}"/>
    <cellStyle name="Currency 2 65" xfId="99" xr:uid="{00000000-0005-0000-0000-00005B000000}"/>
    <cellStyle name="Currency 2 66" xfId="100" xr:uid="{00000000-0005-0000-0000-00005C000000}"/>
    <cellStyle name="Currency 2 67" xfId="101" xr:uid="{00000000-0005-0000-0000-00005D000000}"/>
    <cellStyle name="Currency 2 68" xfId="102" xr:uid="{00000000-0005-0000-0000-00005E000000}"/>
    <cellStyle name="Currency 2 69" xfId="103" xr:uid="{00000000-0005-0000-0000-00005F000000}"/>
    <cellStyle name="Currency 2 7" xfId="104" xr:uid="{00000000-0005-0000-0000-000060000000}"/>
    <cellStyle name="Currency 2 70" xfId="105" xr:uid="{00000000-0005-0000-0000-000061000000}"/>
    <cellStyle name="Currency 2 71" xfId="106" xr:uid="{00000000-0005-0000-0000-000062000000}"/>
    <cellStyle name="Currency 2 72" xfId="107" xr:uid="{00000000-0005-0000-0000-000063000000}"/>
    <cellStyle name="Currency 2 73" xfId="108" xr:uid="{00000000-0005-0000-0000-000064000000}"/>
    <cellStyle name="Currency 2 74" xfId="109" xr:uid="{00000000-0005-0000-0000-000065000000}"/>
    <cellStyle name="Currency 2 75" xfId="110" xr:uid="{00000000-0005-0000-0000-000066000000}"/>
    <cellStyle name="Currency 2 76" xfId="111" xr:uid="{00000000-0005-0000-0000-000067000000}"/>
    <cellStyle name="Currency 2 77" xfId="112" xr:uid="{00000000-0005-0000-0000-000068000000}"/>
    <cellStyle name="Currency 2 78" xfId="113" xr:uid="{00000000-0005-0000-0000-000069000000}"/>
    <cellStyle name="Currency 2 79" xfId="114" xr:uid="{00000000-0005-0000-0000-00006A000000}"/>
    <cellStyle name="Currency 2 8" xfId="115" xr:uid="{00000000-0005-0000-0000-00006B000000}"/>
    <cellStyle name="Currency 2 80" xfId="116" xr:uid="{00000000-0005-0000-0000-00006C000000}"/>
    <cellStyle name="Currency 2 81" xfId="117" xr:uid="{00000000-0005-0000-0000-00006D000000}"/>
    <cellStyle name="Currency 2 82" xfId="118" xr:uid="{00000000-0005-0000-0000-00006E000000}"/>
    <cellStyle name="Currency 2 83" xfId="119" xr:uid="{00000000-0005-0000-0000-00006F000000}"/>
    <cellStyle name="Currency 2 84" xfId="120" xr:uid="{00000000-0005-0000-0000-000070000000}"/>
    <cellStyle name="Currency 2 85" xfId="121" xr:uid="{00000000-0005-0000-0000-000071000000}"/>
    <cellStyle name="Currency 2 86" xfId="122" xr:uid="{00000000-0005-0000-0000-000072000000}"/>
    <cellStyle name="Currency 2 87" xfId="123" xr:uid="{00000000-0005-0000-0000-000073000000}"/>
    <cellStyle name="Currency 2 88" xfId="124" xr:uid="{00000000-0005-0000-0000-000074000000}"/>
    <cellStyle name="Currency 2 89" xfId="125" xr:uid="{00000000-0005-0000-0000-000075000000}"/>
    <cellStyle name="Currency 2 9" xfId="126" xr:uid="{00000000-0005-0000-0000-000076000000}"/>
    <cellStyle name="Currency 2 90" xfId="127" xr:uid="{00000000-0005-0000-0000-000077000000}"/>
    <cellStyle name="Currency 2 91" xfId="128" xr:uid="{00000000-0005-0000-0000-000078000000}"/>
    <cellStyle name="Currency 2 92" xfId="129" xr:uid="{00000000-0005-0000-0000-000079000000}"/>
    <cellStyle name="Currency 2 93" xfId="130" xr:uid="{00000000-0005-0000-0000-00007A000000}"/>
    <cellStyle name="Currency 2 94" xfId="131" xr:uid="{00000000-0005-0000-0000-00007B000000}"/>
    <cellStyle name="Currency 2 95" xfId="132" xr:uid="{00000000-0005-0000-0000-00007C000000}"/>
    <cellStyle name="Currency 2 96" xfId="133" xr:uid="{00000000-0005-0000-0000-00007D000000}"/>
    <cellStyle name="Currency 2 97" xfId="134" xr:uid="{00000000-0005-0000-0000-00007E000000}"/>
    <cellStyle name="Currency 2 98" xfId="135" xr:uid="{00000000-0005-0000-0000-00007F000000}"/>
    <cellStyle name="Currency 2 99" xfId="136" xr:uid="{00000000-0005-0000-0000-000080000000}"/>
    <cellStyle name="Currency 3" xfId="162" xr:uid="{00000000-0005-0000-0000-000081000000}"/>
    <cellStyle name="Currency 4" xfId="163" xr:uid="{00000000-0005-0000-0000-000082000000}"/>
    <cellStyle name="Currency 4 2" xfId="175" xr:uid="{00000000-0005-0000-0000-000083000000}"/>
    <cellStyle name="Currency 4 2 2" xfId="208" xr:uid="{00000000-0005-0000-0000-000084000000}"/>
    <cellStyle name="Currency 4 2 3" xfId="241" xr:uid="{00000000-0005-0000-0000-000085000000}"/>
    <cellStyle name="Currency 4 3" xfId="196" xr:uid="{00000000-0005-0000-0000-000086000000}"/>
    <cellStyle name="Currency 4 4" xfId="229" xr:uid="{00000000-0005-0000-0000-000087000000}"/>
    <cellStyle name="Excel Built-in Currency" xfId="137" xr:uid="{00000000-0005-0000-0000-000088000000}"/>
    <cellStyle name="Excel Built-in Normal" xfId="3" xr:uid="{00000000-0005-0000-0000-000089000000}"/>
    <cellStyle name="Excel Built-in Percent" xfId="138" xr:uid="{00000000-0005-0000-0000-00008A000000}"/>
    <cellStyle name="Hyperlink 2" xfId="8" xr:uid="{00000000-0005-0000-0000-00008B000000}"/>
    <cellStyle name="Hyperlink 3" xfId="9" xr:uid="{00000000-0005-0000-0000-00008C000000}"/>
    <cellStyle name="Hyperlink 4" xfId="1" xr:uid="{00000000-0005-0000-0000-00008D000000}"/>
    <cellStyle name="Normal" xfId="0" builtinId="0"/>
    <cellStyle name="Normal 2" xfId="4" xr:uid="{00000000-0005-0000-0000-00008F000000}"/>
    <cellStyle name="Normal 3" xfId="5" xr:uid="{00000000-0005-0000-0000-000090000000}"/>
    <cellStyle name="Normal 4" xfId="140" xr:uid="{00000000-0005-0000-0000-000091000000}"/>
    <cellStyle name="Normal 4 10" xfId="153" xr:uid="{00000000-0005-0000-0000-000092000000}"/>
    <cellStyle name="Normal 4 10 2" xfId="166" xr:uid="{00000000-0005-0000-0000-000093000000}"/>
    <cellStyle name="Normal 4 10 2 2" xfId="199" xr:uid="{00000000-0005-0000-0000-000094000000}"/>
    <cellStyle name="Normal 4 10 2 3" xfId="232" xr:uid="{00000000-0005-0000-0000-000095000000}"/>
    <cellStyle name="Normal 4 10 3" xfId="187" xr:uid="{00000000-0005-0000-0000-000096000000}"/>
    <cellStyle name="Normal 4 10 4" xfId="220" xr:uid="{00000000-0005-0000-0000-000097000000}"/>
    <cellStyle name="Normal 4 11" xfId="149" xr:uid="{00000000-0005-0000-0000-000098000000}"/>
    <cellStyle name="Normal 4 11 2" xfId="185" xr:uid="{00000000-0005-0000-0000-000099000000}"/>
    <cellStyle name="Normal 4 11 3" xfId="218" xr:uid="{00000000-0005-0000-0000-00009A000000}"/>
    <cellStyle name="Normal 4 12" xfId="164" xr:uid="{00000000-0005-0000-0000-00009B000000}"/>
    <cellStyle name="Normal 4 12 2" xfId="197" xr:uid="{00000000-0005-0000-0000-00009C000000}"/>
    <cellStyle name="Normal 4 12 3" xfId="230" xr:uid="{00000000-0005-0000-0000-00009D000000}"/>
    <cellStyle name="Normal 4 13" xfId="176" xr:uid="{00000000-0005-0000-0000-00009E000000}"/>
    <cellStyle name="Normal 4 14" xfId="209" xr:uid="{00000000-0005-0000-0000-00009F000000}"/>
    <cellStyle name="Normal 4 2" xfId="141" xr:uid="{00000000-0005-0000-0000-0000A0000000}"/>
    <cellStyle name="Normal 4 2 2" xfId="154" xr:uid="{00000000-0005-0000-0000-0000A1000000}"/>
    <cellStyle name="Normal 4 2 2 2" xfId="188" xr:uid="{00000000-0005-0000-0000-0000A2000000}"/>
    <cellStyle name="Normal 4 2 2 3" xfId="221" xr:uid="{00000000-0005-0000-0000-0000A3000000}"/>
    <cellStyle name="Normal 4 2 3" xfId="167" xr:uid="{00000000-0005-0000-0000-0000A4000000}"/>
    <cellStyle name="Normal 4 2 3 2" xfId="200" xr:uid="{00000000-0005-0000-0000-0000A5000000}"/>
    <cellStyle name="Normal 4 2 3 3" xfId="233" xr:uid="{00000000-0005-0000-0000-0000A6000000}"/>
    <cellStyle name="Normal 4 2 4" xfId="177" xr:uid="{00000000-0005-0000-0000-0000A7000000}"/>
    <cellStyle name="Normal 4 2 5" xfId="210" xr:uid="{00000000-0005-0000-0000-0000A8000000}"/>
    <cellStyle name="Normal 4 3" xfId="142" xr:uid="{00000000-0005-0000-0000-0000A9000000}"/>
    <cellStyle name="Normal 4 3 2" xfId="155" xr:uid="{00000000-0005-0000-0000-0000AA000000}"/>
    <cellStyle name="Normal 4 3 2 2" xfId="189" xr:uid="{00000000-0005-0000-0000-0000AB000000}"/>
    <cellStyle name="Normal 4 3 2 3" xfId="222" xr:uid="{00000000-0005-0000-0000-0000AC000000}"/>
    <cellStyle name="Normal 4 3 3" xfId="168" xr:uid="{00000000-0005-0000-0000-0000AD000000}"/>
    <cellStyle name="Normal 4 3 3 2" xfId="201" xr:uid="{00000000-0005-0000-0000-0000AE000000}"/>
    <cellStyle name="Normal 4 3 3 3" xfId="234" xr:uid="{00000000-0005-0000-0000-0000AF000000}"/>
    <cellStyle name="Normal 4 3 4" xfId="178" xr:uid="{00000000-0005-0000-0000-0000B0000000}"/>
    <cellStyle name="Normal 4 3 5" xfId="211" xr:uid="{00000000-0005-0000-0000-0000B1000000}"/>
    <cellStyle name="Normal 4 4" xfId="143" xr:uid="{00000000-0005-0000-0000-0000B2000000}"/>
    <cellStyle name="Normal 4 4 2" xfId="156" xr:uid="{00000000-0005-0000-0000-0000B3000000}"/>
    <cellStyle name="Normal 4 4 2 2" xfId="190" xr:uid="{00000000-0005-0000-0000-0000B4000000}"/>
    <cellStyle name="Normal 4 4 2 3" xfId="223" xr:uid="{00000000-0005-0000-0000-0000B5000000}"/>
    <cellStyle name="Normal 4 4 3" xfId="169" xr:uid="{00000000-0005-0000-0000-0000B6000000}"/>
    <cellStyle name="Normal 4 4 3 2" xfId="202" xr:uid="{00000000-0005-0000-0000-0000B7000000}"/>
    <cellStyle name="Normal 4 4 3 3" xfId="235" xr:uid="{00000000-0005-0000-0000-0000B8000000}"/>
    <cellStyle name="Normal 4 4 4" xfId="179" xr:uid="{00000000-0005-0000-0000-0000B9000000}"/>
    <cellStyle name="Normal 4 4 5" xfId="212" xr:uid="{00000000-0005-0000-0000-0000BA000000}"/>
    <cellStyle name="Normal 4 5" xfId="144" xr:uid="{00000000-0005-0000-0000-0000BB000000}"/>
    <cellStyle name="Normal 4 5 2" xfId="157" xr:uid="{00000000-0005-0000-0000-0000BC000000}"/>
    <cellStyle name="Normal 4 5 2 2" xfId="191" xr:uid="{00000000-0005-0000-0000-0000BD000000}"/>
    <cellStyle name="Normal 4 5 2 3" xfId="224" xr:uid="{00000000-0005-0000-0000-0000BE000000}"/>
    <cellStyle name="Normal 4 5 3" xfId="170" xr:uid="{00000000-0005-0000-0000-0000BF000000}"/>
    <cellStyle name="Normal 4 5 3 2" xfId="203" xr:uid="{00000000-0005-0000-0000-0000C0000000}"/>
    <cellStyle name="Normal 4 5 3 3" xfId="236" xr:uid="{00000000-0005-0000-0000-0000C1000000}"/>
    <cellStyle name="Normal 4 5 4" xfId="180" xr:uid="{00000000-0005-0000-0000-0000C2000000}"/>
    <cellStyle name="Normal 4 5 5" xfId="213" xr:uid="{00000000-0005-0000-0000-0000C3000000}"/>
    <cellStyle name="Normal 4 6" xfId="145" xr:uid="{00000000-0005-0000-0000-0000C4000000}"/>
    <cellStyle name="Normal 4 6 2" xfId="158" xr:uid="{00000000-0005-0000-0000-0000C5000000}"/>
    <cellStyle name="Normal 4 6 2 2" xfId="192" xr:uid="{00000000-0005-0000-0000-0000C6000000}"/>
    <cellStyle name="Normal 4 6 2 3" xfId="225" xr:uid="{00000000-0005-0000-0000-0000C7000000}"/>
    <cellStyle name="Normal 4 6 3" xfId="171" xr:uid="{00000000-0005-0000-0000-0000C8000000}"/>
    <cellStyle name="Normal 4 6 3 2" xfId="204" xr:uid="{00000000-0005-0000-0000-0000C9000000}"/>
    <cellStyle name="Normal 4 6 3 3" xfId="237" xr:uid="{00000000-0005-0000-0000-0000CA000000}"/>
    <cellStyle name="Normal 4 6 4" xfId="181" xr:uid="{00000000-0005-0000-0000-0000CB000000}"/>
    <cellStyle name="Normal 4 6 5" xfId="214" xr:uid="{00000000-0005-0000-0000-0000CC000000}"/>
    <cellStyle name="Normal 4 7" xfId="146" xr:uid="{00000000-0005-0000-0000-0000CD000000}"/>
    <cellStyle name="Normal 4 7 2" xfId="159" xr:uid="{00000000-0005-0000-0000-0000CE000000}"/>
    <cellStyle name="Normal 4 7 2 2" xfId="193" xr:uid="{00000000-0005-0000-0000-0000CF000000}"/>
    <cellStyle name="Normal 4 7 2 3" xfId="226" xr:uid="{00000000-0005-0000-0000-0000D0000000}"/>
    <cellStyle name="Normal 4 7 3" xfId="172" xr:uid="{00000000-0005-0000-0000-0000D1000000}"/>
    <cellStyle name="Normal 4 7 3 2" xfId="205" xr:uid="{00000000-0005-0000-0000-0000D2000000}"/>
    <cellStyle name="Normal 4 7 3 3" xfId="238" xr:uid="{00000000-0005-0000-0000-0000D3000000}"/>
    <cellStyle name="Normal 4 7 4" xfId="182" xr:uid="{00000000-0005-0000-0000-0000D4000000}"/>
    <cellStyle name="Normal 4 7 5" xfId="215" xr:uid="{00000000-0005-0000-0000-0000D5000000}"/>
    <cellStyle name="Normal 4 8" xfId="147" xr:uid="{00000000-0005-0000-0000-0000D6000000}"/>
    <cellStyle name="Normal 4 8 2" xfId="160" xr:uid="{00000000-0005-0000-0000-0000D7000000}"/>
    <cellStyle name="Normal 4 8 2 2" xfId="194" xr:uid="{00000000-0005-0000-0000-0000D8000000}"/>
    <cellStyle name="Normal 4 8 2 3" xfId="227" xr:uid="{00000000-0005-0000-0000-0000D9000000}"/>
    <cellStyle name="Normal 4 8 3" xfId="173" xr:uid="{00000000-0005-0000-0000-0000DA000000}"/>
    <cellStyle name="Normal 4 8 3 2" xfId="206" xr:uid="{00000000-0005-0000-0000-0000DB000000}"/>
    <cellStyle name="Normal 4 8 3 3" xfId="239" xr:uid="{00000000-0005-0000-0000-0000DC000000}"/>
    <cellStyle name="Normal 4 8 4" xfId="183" xr:uid="{00000000-0005-0000-0000-0000DD000000}"/>
    <cellStyle name="Normal 4 8 5" xfId="216" xr:uid="{00000000-0005-0000-0000-0000DE000000}"/>
    <cellStyle name="Normal 4 9" xfId="148" xr:uid="{00000000-0005-0000-0000-0000DF000000}"/>
    <cellStyle name="Normal 4 9 2" xfId="161" xr:uid="{00000000-0005-0000-0000-0000E0000000}"/>
    <cellStyle name="Normal 4 9 2 2" xfId="195" xr:uid="{00000000-0005-0000-0000-0000E1000000}"/>
    <cellStyle name="Normal 4 9 2 3" xfId="228" xr:uid="{00000000-0005-0000-0000-0000E2000000}"/>
    <cellStyle name="Normal 4 9 3" xfId="174" xr:uid="{00000000-0005-0000-0000-0000E3000000}"/>
    <cellStyle name="Normal 4 9 3 2" xfId="207" xr:uid="{00000000-0005-0000-0000-0000E4000000}"/>
    <cellStyle name="Normal 4 9 3 3" xfId="240" xr:uid="{00000000-0005-0000-0000-0000E5000000}"/>
    <cellStyle name="Normal 4 9 4" xfId="184" xr:uid="{00000000-0005-0000-0000-0000E6000000}"/>
    <cellStyle name="Normal 4 9 5" xfId="217" xr:uid="{00000000-0005-0000-0000-0000E7000000}"/>
    <cellStyle name="Normal 5" xfId="151" xr:uid="{00000000-0005-0000-0000-0000E8000000}"/>
    <cellStyle name="Normal 6" xfId="150" xr:uid="{00000000-0005-0000-0000-0000E9000000}"/>
    <cellStyle name="Normal 6 2" xfId="165" xr:uid="{00000000-0005-0000-0000-0000EA000000}"/>
    <cellStyle name="Normal 6 2 2" xfId="198" xr:uid="{00000000-0005-0000-0000-0000EB000000}"/>
    <cellStyle name="Normal 6 2 3" xfId="231" xr:uid="{00000000-0005-0000-0000-0000EC000000}"/>
    <cellStyle name="Normal 6 3" xfId="186" xr:uid="{00000000-0005-0000-0000-0000ED000000}"/>
    <cellStyle name="Normal 6 4" xfId="219" xr:uid="{00000000-0005-0000-0000-0000EE000000}"/>
    <cellStyle name="Normal 7" xfId="2" xr:uid="{00000000-0005-0000-0000-0000EF000000}"/>
    <cellStyle name="Normal 7 2" xfId="242" xr:uid="{00000000-0005-0000-0000-0000F0000000}"/>
    <cellStyle name="Percent 2" xfId="152" xr:uid="{00000000-0005-0000-0000-0000F1000000}"/>
    <cellStyle name="Percent 3" xfId="139" xr:uid="{00000000-0005-0000-0000-0000F2000000}"/>
    <cellStyle name="Percent 3 2" xfId="243" xr:uid="{00000000-0005-0000-0000-0000F3000000}"/>
  </cellStyles>
  <dxfs count="3">
    <dxf>
      <fill>
        <gradientFill type="path" left="0.5" right="0.5" top="0.5" bottom="0.5">
          <stop position="0">
            <color theme="0"/>
          </stop>
          <stop position="1">
            <color theme="0" tint="-0.25098422193060094"/>
          </stop>
        </gradientFill>
      </fill>
    </dxf>
    <dxf>
      <fill>
        <gradientFill type="path" left="0.5" right="0.5" top="0.5" bottom="0.5">
          <stop position="0">
            <color theme="0"/>
          </stop>
          <stop position="1">
            <color theme="0" tint="-0.25098422193060094"/>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C2B5D3"/>
      <color rgb="FFF58427"/>
      <color rgb="FF683104"/>
      <color rgb="FFA089B9"/>
      <color rgb="FF703504"/>
      <color rgb="FF143840"/>
      <color rgb="FF8CAF47"/>
      <color rgb="FF8B6FA9"/>
      <color rgb="FF6E538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100"/>
  <sheetViews>
    <sheetView topLeftCell="A7" zoomScale="80" zoomScaleNormal="80" workbookViewId="0">
      <selection activeCell="A61" sqref="A61:AA61"/>
    </sheetView>
  </sheetViews>
  <sheetFormatPr defaultRowHeight="15" x14ac:dyDescent="0.25"/>
  <cols>
    <col min="1" max="29" width="4.7109375" customWidth="1"/>
  </cols>
  <sheetData>
    <row r="1" spans="1:27" ht="60" customHeight="1" x14ac:dyDescent="0.25">
      <c r="A1" s="333" t="s">
        <v>245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1:27" ht="14.45" customHeight="1" x14ac:dyDescent="0.25">
      <c r="A2" s="337" t="s">
        <v>194</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row>
    <row r="3" spans="1:27" ht="30" customHeight="1" x14ac:dyDescent="0.25">
      <c r="A3" s="338" t="s">
        <v>208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row>
    <row r="4" spans="1:27" x14ac:dyDescent="0.25">
      <c r="A4" s="334" t="s">
        <v>341</v>
      </c>
      <c r="B4" s="334"/>
      <c r="C4" s="335"/>
      <c r="D4" s="336" t="s">
        <v>343</v>
      </c>
      <c r="E4" s="334"/>
      <c r="F4" s="334"/>
      <c r="G4" s="339" t="s">
        <v>346</v>
      </c>
      <c r="H4" s="339"/>
      <c r="I4" s="340"/>
      <c r="J4" s="343" t="s">
        <v>349</v>
      </c>
      <c r="K4" s="339"/>
      <c r="L4" s="339"/>
      <c r="M4" s="344" t="s">
        <v>352</v>
      </c>
      <c r="N4" s="344"/>
      <c r="O4" s="345"/>
      <c r="P4" s="341" t="s">
        <v>355</v>
      </c>
      <c r="Q4" s="342"/>
      <c r="R4" s="342"/>
      <c r="S4" s="346" t="s">
        <v>358</v>
      </c>
      <c r="T4" s="346"/>
      <c r="U4" s="347"/>
      <c r="V4" s="348" t="s">
        <v>361</v>
      </c>
      <c r="W4" s="349"/>
      <c r="X4" s="349"/>
      <c r="Y4" s="27"/>
      <c r="Z4" s="27"/>
      <c r="AA4" s="26"/>
    </row>
    <row r="5" spans="1:27" x14ac:dyDescent="0.25">
      <c r="A5" s="334" t="s">
        <v>340</v>
      </c>
      <c r="B5" s="334"/>
      <c r="C5" s="335"/>
      <c r="D5" s="336" t="s">
        <v>344</v>
      </c>
      <c r="E5" s="334"/>
      <c r="F5" s="334"/>
      <c r="G5" s="339" t="s">
        <v>347</v>
      </c>
      <c r="H5" s="339"/>
      <c r="I5" s="340"/>
      <c r="J5" s="343" t="s">
        <v>350</v>
      </c>
      <c r="K5" s="339"/>
      <c r="L5" s="339"/>
      <c r="M5" s="344" t="s">
        <v>353</v>
      </c>
      <c r="N5" s="344"/>
      <c r="O5" s="345"/>
      <c r="P5" s="341" t="s">
        <v>356</v>
      </c>
      <c r="Q5" s="342"/>
      <c r="R5" s="342"/>
      <c r="S5" s="346" t="s">
        <v>359</v>
      </c>
      <c r="T5" s="346"/>
      <c r="U5" s="347"/>
      <c r="V5" s="348" t="s">
        <v>362</v>
      </c>
      <c r="W5" s="349"/>
      <c r="X5" s="349"/>
      <c r="Y5" s="27"/>
      <c r="Z5" s="27"/>
      <c r="AA5" s="26"/>
    </row>
    <row r="6" spans="1:27" x14ac:dyDescent="0.25">
      <c r="A6" s="334" t="s">
        <v>342</v>
      </c>
      <c r="B6" s="334"/>
      <c r="C6" s="335"/>
      <c r="D6" s="336" t="s">
        <v>345</v>
      </c>
      <c r="E6" s="334"/>
      <c r="F6" s="334"/>
      <c r="G6" s="339" t="s">
        <v>348</v>
      </c>
      <c r="H6" s="339"/>
      <c r="I6" s="340"/>
      <c r="J6" s="343" t="s">
        <v>351</v>
      </c>
      <c r="K6" s="339"/>
      <c r="L6" s="339"/>
      <c r="M6" s="344" t="s">
        <v>354</v>
      </c>
      <c r="N6" s="344"/>
      <c r="O6" s="345"/>
      <c r="P6" s="341" t="s">
        <v>357</v>
      </c>
      <c r="Q6" s="342"/>
      <c r="R6" s="342"/>
      <c r="S6" s="346" t="s">
        <v>360</v>
      </c>
      <c r="T6" s="346"/>
      <c r="U6" s="347"/>
      <c r="V6" s="348" t="s">
        <v>363</v>
      </c>
      <c r="W6" s="349"/>
      <c r="X6" s="349"/>
      <c r="Y6" s="27"/>
      <c r="Z6" s="27"/>
      <c r="AA6" s="26"/>
    </row>
    <row r="7" spans="1:27" ht="30" customHeight="1" x14ac:dyDescent="0.25">
      <c r="A7" s="350" t="s">
        <v>195</v>
      </c>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row>
    <row r="9" spans="1:27" x14ac:dyDescent="0.25">
      <c r="A9" s="30" t="s">
        <v>196</v>
      </c>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x14ac:dyDescent="0.25">
      <c r="A10" s="356" t="s">
        <v>331</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row>
    <row r="11" spans="1:27" x14ac:dyDescent="0.25">
      <c r="A11" s="37" t="s">
        <v>206</v>
      </c>
      <c r="B11" s="33"/>
      <c r="C11" s="33"/>
      <c r="D11" s="33"/>
      <c r="E11" s="31"/>
      <c r="F11" s="33"/>
      <c r="G11" s="33"/>
      <c r="H11" s="33"/>
      <c r="I11" s="33"/>
      <c r="J11" s="33"/>
      <c r="K11" s="33"/>
      <c r="L11" s="33"/>
      <c r="M11" s="33"/>
      <c r="N11" s="33"/>
      <c r="O11" s="33"/>
      <c r="P11" s="33"/>
      <c r="Q11" s="33"/>
      <c r="R11" s="33"/>
      <c r="S11" s="33"/>
      <c r="T11" s="33"/>
      <c r="U11" s="33"/>
    </row>
    <row r="12" spans="1:27" s="57" customFormat="1" x14ac:dyDescent="0.25">
      <c r="A12" s="70" t="s">
        <v>246</v>
      </c>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27" x14ac:dyDescent="0.25">
      <c r="A13" s="38" t="s">
        <v>197</v>
      </c>
      <c r="B13" s="33"/>
      <c r="C13" s="33"/>
      <c r="D13" s="33"/>
      <c r="E13" s="33"/>
      <c r="F13" s="33"/>
      <c r="G13" s="33"/>
      <c r="H13" s="33"/>
      <c r="I13" s="33"/>
      <c r="J13" s="28"/>
      <c r="K13" s="28"/>
      <c r="L13" s="28"/>
      <c r="M13" s="28"/>
      <c r="N13" s="28"/>
      <c r="O13" s="28"/>
      <c r="P13" s="28"/>
      <c r="Q13" s="28"/>
      <c r="R13" s="28"/>
      <c r="S13" s="28"/>
      <c r="T13" s="28"/>
      <c r="U13" s="28"/>
    </row>
    <row r="14" spans="1:27" x14ac:dyDescent="0.25">
      <c r="A14" s="38" t="s">
        <v>203</v>
      </c>
      <c r="B14" s="33"/>
      <c r="C14" s="33"/>
      <c r="D14" s="33"/>
      <c r="E14" s="33"/>
      <c r="F14" s="33"/>
      <c r="G14" s="33"/>
      <c r="H14" s="33"/>
      <c r="I14" s="33"/>
      <c r="J14" s="28"/>
      <c r="K14" s="28"/>
      <c r="L14" s="28"/>
      <c r="M14" s="28"/>
      <c r="N14" s="28"/>
      <c r="O14" s="28"/>
      <c r="P14" s="28"/>
      <c r="Q14" s="28"/>
      <c r="R14" s="28"/>
      <c r="S14" s="28"/>
      <c r="T14" s="28"/>
      <c r="U14" s="28"/>
    </row>
    <row r="15" spans="1:27" x14ac:dyDescent="0.25">
      <c r="A15" s="38" t="s">
        <v>205</v>
      </c>
      <c r="B15" s="33"/>
      <c r="C15" s="33"/>
      <c r="D15" s="33"/>
      <c r="E15" s="33"/>
      <c r="F15" s="33"/>
      <c r="G15" s="33"/>
      <c r="H15" s="33"/>
      <c r="I15" s="33"/>
      <c r="J15" s="28"/>
      <c r="K15" s="28"/>
      <c r="L15" s="28"/>
      <c r="M15" s="28"/>
      <c r="N15" s="28"/>
      <c r="O15" s="28"/>
      <c r="P15" s="28"/>
      <c r="Q15" s="28"/>
      <c r="R15" s="28"/>
      <c r="S15" s="28"/>
      <c r="T15" s="28"/>
      <c r="U15" s="28"/>
    </row>
    <row r="16" spans="1:27" x14ac:dyDescent="0.25">
      <c r="A16" s="38" t="s">
        <v>198</v>
      </c>
      <c r="B16" s="33"/>
      <c r="C16" s="33"/>
      <c r="D16" s="33"/>
      <c r="E16" s="33"/>
      <c r="F16" s="33"/>
      <c r="G16" s="33"/>
      <c r="H16" s="33"/>
      <c r="I16" s="33"/>
      <c r="J16" s="28"/>
      <c r="K16" s="28"/>
      <c r="L16" s="28"/>
      <c r="M16" s="28"/>
      <c r="N16" s="28"/>
      <c r="O16" s="28"/>
      <c r="P16" s="28"/>
      <c r="Q16" s="28"/>
      <c r="R16" s="28"/>
      <c r="S16" s="28"/>
      <c r="T16" s="28"/>
      <c r="U16" s="28"/>
    </row>
    <row r="17" spans="1:27" x14ac:dyDescent="0.25">
      <c r="A17" s="38" t="s">
        <v>199</v>
      </c>
      <c r="B17" s="33"/>
      <c r="C17" s="33"/>
      <c r="D17" s="33"/>
      <c r="E17" s="33"/>
      <c r="F17" s="33"/>
      <c r="G17" s="33"/>
      <c r="H17" s="33"/>
      <c r="I17" s="33"/>
      <c r="J17" s="28"/>
      <c r="K17" s="28"/>
      <c r="L17" s="28"/>
      <c r="M17" s="28"/>
      <c r="N17" s="28"/>
      <c r="O17" s="28"/>
      <c r="P17" s="28"/>
      <c r="Q17" s="28"/>
      <c r="R17" s="28"/>
      <c r="S17" s="28"/>
      <c r="T17" s="28"/>
      <c r="U17" s="28"/>
    </row>
    <row r="18" spans="1:27" x14ac:dyDescent="0.25">
      <c r="A18" s="38" t="s">
        <v>200</v>
      </c>
      <c r="B18" s="33"/>
      <c r="C18" s="33"/>
      <c r="D18" s="33"/>
      <c r="E18" s="33"/>
      <c r="F18" s="33"/>
      <c r="G18" s="33"/>
      <c r="H18" s="33"/>
      <c r="I18" s="33"/>
      <c r="J18" s="28"/>
      <c r="K18" s="28"/>
      <c r="L18" s="28"/>
      <c r="M18" s="28"/>
      <c r="N18" s="28"/>
      <c r="O18" s="28"/>
      <c r="P18" s="28"/>
      <c r="Q18" s="28"/>
      <c r="R18" s="28"/>
      <c r="S18" s="28"/>
      <c r="T18" s="28"/>
      <c r="U18" s="28"/>
    </row>
    <row r="19" spans="1:27" s="58" customFormat="1" x14ac:dyDescent="0.25">
      <c r="A19" s="56" t="s">
        <v>266</v>
      </c>
    </row>
    <row r="20" spans="1:27" s="58" customFormat="1" x14ac:dyDescent="0.25">
      <c r="A20" s="56" t="s">
        <v>267</v>
      </c>
    </row>
    <row r="21" spans="1:27" x14ac:dyDescent="0.25">
      <c r="A21" s="37" t="s">
        <v>204</v>
      </c>
      <c r="B21" s="33"/>
      <c r="C21" s="33"/>
      <c r="D21" s="33"/>
      <c r="E21" s="33"/>
      <c r="F21" s="33"/>
      <c r="G21" s="33"/>
      <c r="H21" s="33"/>
      <c r="I21" s="32"/>
      <c r="J21" s="32"/>
      <c r="K21" s="32"/>
      <c r="L21" s="32"/>
      <c r="M21" s="32"/>
      <c r="N21" s="32"/>
      <c r="O21" s="32"/>
      <c r="P21" s="32"/>
      <c r="Q21" s="32"/>
      <c r="R21" s="32"/>
      <c r="S21" s="32"/>
      <c r="T21" s="28"/>
      <c r="U21" s="28"/>
    </row>
    <row r="22" spans="1:27" x14ac:dyDescent="0.25">
      <c r="A22" s="38" t="s">
        <v>201</v>
      </c>
      <c r="B22" s="33"/>
      <c r="C22" s="33"/>
      <c r="D22" s="33"/>
      <c r="E22" s="33"/>
      <c r="F22" s="33"/>
      <c r="G22" s="33"/>
      <c r="H22" s="33"/>
      <c r="I22" s="33"/>
      <c r="J22" s="28"/>
      <c r="K22" s="28"/>
      <c r="L22" s="28"/>
      <c r="M22" s="28"/>
      <c r="N22" s="28"/>
      <c r="O22" s="28"/>
      <c r="P22" s="28"/>
      <c r="Q22" s="28"/>
      <c r="R22" s="28"/>
      <c r="S22" s="28"/>
      <c r="T22" s="28"/>
      <c r="U22" s="28"/>
    </row>
    <row r="24" spans="1:27" s="33" customFormat="1" x14ac:dyDescent="0.25">
      <c r="A24" s="352" t="s">
        <v>250</v>
      </c>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row>
    <row r="25" spans="1:27" s="33" customFormat="1" x14ac:dyDescent="0.25">
      <c r="A25" s="353" t="s">
        <v>251</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row>
    <row r="26" spans="1:27" s="33" customFormat="1" ht="34.9" customHeight="1" x14ac:dyDescent="0.25">
      <c r="A26" s="354" t="s">
        <v>252</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row>
    <row r="27" spans="1:27" s="33" customFormat="1" x14ac:dyDescent="0.25">
      <c r="A27" s="48" t="s">
        <v>304</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33" customFormat="1" x14ac:dyDescent="0.25">
      <c r="A28" s="355" t="s">
        <v>207</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row>
    <row r="29" spans="1:27" s="33" customFormat="1" x14ac:dyDescent="0.25">
      <c r="A29" s="353" t="s">
        <v>307</v>
      </c>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row>
    <row r="30" spans="1:27" s="33" customFormat="1" x14ac:dyDescent="0.25">
      <c r="A30" s="328" t="s">
        <v>306</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row>
    <row r="31" spans="1:27" s="81" customFormat="1" x14ac:dyDescent="0.25">
      <c r="A31" s="328" t="s">
        <v>308</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row>
    <row r="32" spans="1:27" s="33" customFormat="1" x14ac:dyDescent="0.25">
      <c r="A32" s="329" t="s">
        <v>309</v>
      </c>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row>
    <row r="33" spans="1:27" s="33" customFormat="1" x14ac:dyDescent="0.25">
      <c r="A33" s="329" t="s">
        <v>310</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row>
    <row r="34" spans="1:27" s="81" customFormat="1" x14ac:dyDescent="0.25">
      <c r="A34" s="332" t="s">
        <v>156</v>
      </c>
      <c r="B34" s="332"/>
      <c r="C34" s="332"/>
      <c r="D34" s="332"/>
      <c r="E34" s="332" t="s">
        <v>153</v>
      </c>
      <c r="F34" s="332"/>
      <c r="G34" s="332"/>
      <c r="H34" s="332"/>
      <c r="I34" s="332"/>
      <c r="J34" s="332"/>
      <c r="K34" s="332"/>
      <c r="L34" s="332"/>
      <c r="M34" s="332"/>
      <c r="N34" s="332"/>
      <c r="O34" s="332"/>
      <c r="P34" s="332"/>
      <c r="Q34" s="332"/>
      <c r="R34" s="332"/>
      <c r="S34" s="332"/>
      <c r="T34" s="332"/>
      <c r="U34" s="332"/>
      <c r="V34" s="332"/>
      <c r="W34" s="332"/>
      <c r="X34" s="332"/>
      <c r="Y34" s="332"/>
      <c r="Z34" s="332"/>
      <c r="AA34" s="332"/>
    </row>
    <row r="35" spans="1:27" s="81" customFormat="1" x14ac:dyDescent="0.25">
      <c r="A35" s="330" t="s">
        <v>30</v>
      </c>
      <c r="B35" s="330"/>
      <c r="C35" s="330"/>
      <c r="D35" s="330"/>
      <c r="E35" s="331" t="s">
        <v>148</v>
      </c>
      <c r="F35" s="331"/>
      <c r="G35" s="331"/>
      <c r="H35" s="331"/>
      <c r="I35" s="331"/>
      <c r="J35" s="331"/>
      <c r="K35" s="331"/>
      <c r="L35" s="331"/>
      <c r="M35" s="331"/>
      <c r="N35" s="331"/>
      <c r="O35" s="331"/>
      <c r="P35" s="331"/>
      <c r="Q35" s="331"/>
      <c r="R35" s="331"/>
      <c r="S35" s="331"/>
      <c r="T35" s="331"/>
      <c r="U35" s="331"/>
      <c r="V35" s="331"/>
      <c r="W35" s="331"/>
      <c r="X35" s="331"/>
      <c r="Y35" s="331"/>
      <c r="Z35" s="331"/>
      <c r="AA35" s="331"/>
    </row>
    <row r="36" spans="1:27" s="81" customFormat="1" x14ac:dyDescent="0.25">
      <c r="A36" s="330" t="s">
        <v>32</v>
      </c>
      <c r="B36" s="330"/>
      <c r="C36" s="330"/>
      <c r="D36" s="330"/>
      <c r="E36" s="331" t="s">
        <v>157</v>
      </c>
      <c r="F36" s="331"/>
      <c r="G36" s="331"/>
      <c r="H36" s="331"/>
      <c r="I36" s="331"/>
      <c r="J36" s="331"/>
      <c r="K36" s="331"/>
      <c r="L36" s="331"/>
      <c r="M36" s="331"/>
      <c r="N36" s="331"/>
      <c r="O36" s="331"/>
      <c r="P36" s="331"/>
      <c r="Q36" s="331"/>
      <c r="R36" s="331"/>
      <c r="S36" s="331"/>
      <c r="T36" s="331"/>
      <c r="U36" s="331"/>
      <c r="V36" s="331"/>
      <c r="W36" s="331"/>
      <c r="X36" s="331"/>
      <c r="Y36" s="331"/>
      <c r="Z36" s="331"/>
      <c r="AA36" s="331"/>
    </row>
    <row r="37" spans="1:27" s="81" customFormat="1" x14ac:dyDescent="0.25">
      <c r="A37" s="330" t="s">
        <v>31</v>
      </c>
      <c r="B37" s="330"/>
      <c r="C37" s="330"/>
      <c r="D37" s="330"/>
      <c r="E37" s="331" t="s">
        <v>149</v>
      </c>
      <c r="F37" s="331"/>
      <c r="G37" s="331"/>
      <c r="H37" s="331"/>
      <c r="I37" s="331"/>
      <c r="J37" s="331"/>
      <c r="K37" s="331"/>
      <c r="L37" s="331"/>
      <c r="M37" s="331"/>
      <c r="N37" s="331"/>
      <c r="O37" s="331"/>
      <c r="P37" s="331"/>
      <c r="Q37" s="331"/>
      <c r="R37" s="331"/>
      <c r="S37" s="331"/>
      <c r="T37" s="331"/>
      <c r="U37" s="331"/>
      <c r="V37" s="331"/>
      <c r="W37" s="331"/>
      <c r="X37" s="331"/>
      <c r="Y37" s="331"/>
      <c r="Z37" s="331"/>
      <c r="AA37" s="331"/>
    </row>
    <row r="38" spans="1:27" s="81" customFormat="1" ht="28.15" customHeight="1" x14ac:dyDescent="0.25">
      <c r="A38" s="330" t="s">
        <v>36</v>
      </c>
      <c r="B38" s="330"/>
      <c r="C38" s="330"/>
      <c r="D38" s="330"/>
      <c r="E38" s="331" t="s">
        <v>154</v>
      </c>
      <c r="F38" s="331"/>
      <c r="G38" s="331"/>
      <c r="H38" s="331"/>
      <c r="I38" s="331"/>
      <c r="J38" s="331"/>
      <c r="K38" s="331"/>
      <c r="L38" s="331"/>
      <c r="M38" s="331"/>
      <c r="N38" s="331"/>
      <c r="O38" s="331"/>
      <c r="P38" s="331"/>
      <c r="Q38" s="331"/>
      <c r="R38" s="331"/>
      <c r="S38" s="331"/>
      <c r="T38" s="331"/>
      <c r="U38" s="331"/>
      <c r="V38" s="331"/>
      <c r="W38" s="331"/>
      <c r="X38" s="331"/>
      <c r="Y38" s="331"/>
      <c r="Z38" s="331"/>
      <c r="AA38" s="331"/>
    </row>
    <row r="39" spans="1:27" s="81" customFormat="1" ht="25.15" customHeight="1" x14ac:dyDescent="0.25">
      <c r="A39" s="330" t="s">
        <v>34</v>
      </c>
      <c r="B39" s="330"/>
      <c r="C39" s="330"/>
      <c r="D39" s="330"/>
      <c r="E39" s="331" t="s">
        <v>158</v>
      </c>
      <c r="F39" s="331"/>
      <c r="G39" s="331"/>
      <c r="H39" s="331"/>
      <c r="I39" s="331"/>
      <c r="J39" s="331"/>
      <c r="K39" s="331"/>
      <c r="L39" s="331"/>
      <c r="M39" s="331"/>
      <c r="N39" s="331"/>
      <c r="O39" s="331"/>
      <c r="P39" s="331"/>
      <c r="Q39" s="331"/>
      <c r="R39" s="331"/>
      <c r="S39" s="331"/>
      <c r="T39" s="331"/>
      <c r="U39" s="331"/>
      <c r="V39" s="331"/>
      <c r="W39" s="331"/>
      <c r="X39" s="331"/>
      <c r="Y39" s="331"/>
      <c r="Z39" s="331"/>
      <c r="AA39" s="331"/>
    </row>
    <row r="40" spans="1:27" s="81" customFormat="1" x14ac:dyDescent="0.25">
      <c r="A40" s="330" t="s">
        <v>38</v>
      </c>
      <c r="B40" s="330"/>
      <c r="C40" s="330"/>
      <c r="D40" s="330"/>
      <c r="E40" s="331" t="s">
        <v>150</v>
      </c>
      <c r="F40" s="331"/>
      <c r="G40" s="331"/>
      <c r="H40" s="331"/>
      <c r="I40" s="331"/>
      <c r="J40" s="331"/>
      <c r="K40" s="331"/>
      <c r="L40" s="331"/>
      <c r="M40" s="331"/>
      <c r="N40" s="331"/>
      <c r="O40" s="331"/>
      <c r="P40" s="331"/>
      <c r="Q40" s="331"/>
      <c r="R40" s="331"/>
      <c r="S40" s="331"/>
      <c r="T40" s="331"/>
      <c r="U40" s="331"/>
      <c r="V40" s="331"/>
      <c r="W40" s="331"/>
      <c r="X40" s="331"/>
      <c r="Y40" s="331"/>
      <c r="Z40" s="331"/>
      <c r="AA40" s="331"/>
    </row>
    <row r="41" spans="1:27" s="81" customFormat="1" x14ac:dyDescent="0.25">
      <c r="A41" s="330" t="s">
        <v>28</v>
      </c>
      <c r="B41" s="330"/>
      <c r="C41" s="330"/>
      <c r="D41" s="330"/>
      <c r="E41" s="331" t="s">
        <v>159</v>
      </c>
      <c r="F41" s="331"/>
      <c r="G41" s="331"/>
      <c r="H41" s="331"/>
      <c r="I41" s="331"/>
      <c r="J41" s="331"/>
      <c r="K41" s="331"/>
      <c r="L41" s="331"/>
      <c r="M41" s="331"/>
      <c r="N41" s="331"/>
      <c r="O41" s="331"/>
      <c r="P41" s="331"/>
      <c r="Q41" s="331"/>
      <c r="R41" s="331"/>
      <c r="S41" s="331"/>
      <c r="T41" s="331"/>
      <c r="U41" s="331"/>
      <c r="V41" s="331"/>
      <c r="W41" s="331"/>
      <c r="X41" s="331"/>
      <c r="Y41" s="331"/>
      <c r="Z41" s="331"/>
      <c r="AA41" s="331"/>
    </row>
    <row r="42" spans="1:27" s="81" customFormat="1" x14ac:dyDescent="0.25">
      <c r="A42" s="330" t="s">
        <v>151</v>
      </c>
      <c r="B42" s="330"/>
      <c r="C42" s="330"/>
      <c r="D42" s="330"/>
      <c r="E42" s="331" t="s">
        <v>152</v>
      </c>
      <c r="F42" s="331"/>
      <c r="G42" s="331"/>
      <c r="H42" s="331"/>
      <c r="I42" s="331"/>
      <c r="J42" s="331"/>
      <c r="K42" s="331"/>
      <c r="L42" s="331"/>
      <c r="M42" s="331"/>
      <c r="N42" s="331"/>
      <c r="O42" s="331"/>
      <c r="P42" s="331"/>
      <c r="Q42" s="331"/>
      <c r="R42" s="331"/>
      <c r="S42" s="331"/>
      <c r="T42" s="331"/>
      <c r="U42" s="331"/>
      <c r="V42" s="331"/>
      <c r="W42" s="331"/>
      <c r="X42" s="331"/>
      <c r="Y42" s="331"/>
      <c r="Z42" s="331"/>
      <c r="AA42" s="331"/>
    </row>
    <row r="43" spans="1:27" s="81" customFormat="1" x14ac:dyDescent="0.25">
      <c r="A43" s="330" t="s">
        <v>40</v>
      </c>
      <c r="B43" s="330"/>
      <c r="C43" s="330"/>
      <c r="D43" s="330"/>
      <c r="E43" s="331" t="s">
        <v>268</v>
      </c>
      <c r="F43" s="331"/>
      <c r="G43" s="331"/>
      <c r="H43" s="331"/>
      <c r="I43" s="331"/>
      <c r="J43" s="331"/>
      <c r="K43" s="331"/>
      <c r="L43" s="331"/>
      <c r="M43" s="331"/>
      <c r="N43" s="331"/>
      <c r="O43" s="331"/>
      <c r="P43" s="331"/>
      <c r="Q43" s="331"/>
      <c r="R43" s="331"/>
      <c r="S43" s="331"/>
      <c r="T43" s="331"/>
      <c r="U43" s="331"/>
      <c r="V43" s="331"/>
      <c r="W43" s="331"/>
      <c r="X43" s="331"/>
      <c r="Y43" s="331"/>
      <c r="Z43" s="331"/>
      <c r="AA43" s="331"/>
    </row>
    <row r="44" spans="1:27" s="33" customFormat="1" x14ac:dyDescent="0.25">
      <c r="A44" s="327" t="s">
        <v>311</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row>
    <row r="45" spans="1:27" x14ac:dyDescent="0.25">
      <c r="A45" s="327" t="s">
        <v>312</v>
      </c>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row>
    <row r="46" spans="1:27" s="33" customFormat="1" x14ac:dyDescent="0.25">
      <c r="A46" s="327" t="s">
        <v>313</v>
      </c>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row>
    <row r="47" spans="1:27" s="33" customFormat="1" x14ac:dyDescent="0.25">
      <c r="A47" s="327" t="s">
        <v>314</v>
      </c>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row>
    <row r="48" spans="1:27" s="33" customFormat="1" x14ac:dyDescent="0.25">
      <c r="A48" s="327" t="s">
        <v>315</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row>
    <row r="49" spans="1:27" s="33" customFormat="1" x14ac:dyDescent="0.25">
      <c r="A49" s="327" t="s">
        <v>316</v>
      </c>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row>
    <row r="50" spans="1:27" s="33" customFormat="1" x14ac:dyDescent="0.25">
      <c r="A50" s="327" t="s">
        <v>317</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row>
    <row r="51" spans="1:27" s="33" customFormat="1" x14ac:dyDescent="0.25">
      <c r="A51" s="327" t="s">
        <v>318</v>
      </c>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row>
    <row r="52" spans="1:27" s="33" customFormat="1" x14ac:dyDescent="0.25">
      <c r="A52" s="327" t="s">
        <v>319</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row>
    <row r="53" spans="1:27" s="33" customFormat="1" x14ac:dyDescent="0.25">
      <c r="A53" s="327" t="s">
        <v>320</v>
      </c>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row>
    <row r="54" spans="1:27" s="33" customFormat="1" x14ac:dyDescent="0.25">
      <c r="A54" s="327" t="s">
        <v>321</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row>
    <row r="55" spans="1:27" s="33" customFormat="1" x14ac:dyDescent="0.25">
      <c r="A55" s="327" t="s">
        <v>322</v>
      </c>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row>
    <row r="56" spans="1:27" s="33" customFormat="1" x14ac:dyDescent="0.25">
      <c r="A56" s="327" t="s">
        <v>323</v>
      </c>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row>
    <row r="57" spans="1:27" s="81" customFormat="1" x14ac:dyDescent="0.25">
      <c r="A57" s="327" t="s">
        <v>325</v>
      </c>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row>
    <row r="58" spans="1:27" s="33" customFormat="1" x14ac:dyDescent="0.25">
      <c r="A58" s="327" t="s">
        <v>324</v>
      </c>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row>
    <row r="59" spans="1:27" s="33" customFormat="1" x14ac:dyDescent="0.25">
      <c r="A59" s="327" t="s">
        <v>326</v>
      </c>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row>
    <row r="60" spans="1:27" s="33" customFormat="1" x14ac:dyDescent="0.25">
      <c r="A60" s="327" t="s">
        <v>328</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row>
    <row r="61" spans="1:27" s="33" customFormat="1" x14ac:dyDescent="0.25">
      <c r="A61" s="327" t="s">
        <v>327</v>
      </c>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row>
    <row r="62" spans="1:27" s="33" customForma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x14ac:dyDescent="0.25">
      <c r="A63" s="36" t="s">
        <v>329</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x14ac:dyDescent="0.25">
      <c r="A64" s="41" t="s">
        <v>209</v>
      </c>
      <c r="B64" s="39"/>
      <c r="C64" s="39"/>
      <c r="D64" s="39"/>
      <c r="E64" s="39"/>
      <c r="F64" s="39"/>
      <c r="G64" s="39"/>
      <c r="H64" s="39"/>
      <c r="I64" s="39"/>
      <c r="J64" s="39"/>
      <c r="K64" s="39"/>
      <c r="L64" s="39"/>
      <c r="M64" s="39"/>
      <c r="N64" s="39"/>
      <c r="O64" s="39"/>
      <c r="P64" s="39"/>
      <c r="Q64" s="39"/>
      <c r="R64" s="39"/>
      <c r="S64" s="39"/>
      <c r="T64" s="39"/>
      <c r="U64" s="39"/>
    </row>
    <row r="65" spans="1:42" x14ac:dyDescent="0.25">
      <c r="A65" s="40" t="s">
        <v>221</v>
      </c>
      <c r="B65" s="39"/>
      <c r="C65" s="39"/>
      <c r="D65" s="39"/>
      <c r="E65" s="39"/>
      <c r="F65" s="39"/>
      <c r="G65" s="39"/>
      <c r="H65" s="39"/>
      <c r="I65" s="39"/>
      <c r="J65" s="39"/>
      <c r="K65" s="39"/>
      <c r="L65" s="39"/>
      <c r="M65" s="39"/>
      <c r="N65" s="39"/>
      <c r="O65" s="39"/>
      <c r="P65" s="39"/>
      <c r="Q65" s="39"/>
      <c r="R65" s="39"/>
      <c r="S65" s="39"/>
      <c r="T65" s="39"/>
      <c r="U65" s="39"/>
    </row>
    <row r="66" spans="1:42" x14ac:dyDescent="0.25">
      <c r="A66" s="40" t="s">
        <v>222</v>
      </c>
      <c r="B66" s="39"/>
      <c r="C66" s="39"/>
      <c r="D66" s="39"/>
      <c r="E66" s="39"/>
      <c r="F66" s="39"/>
      <c r="G66" s="39"/>
      <c r="H66" s="39"/>
      <c r="I66" s="39"/>
      <c r="J66" s="39"/>
      <c r="K66" s="39"/>
      <c r="L66" s="39"/>
      <c r="M66" s="39"/>
      <c r="N66" s="39"/>
      <c r="O66" s="39"/>
      <c r="P66" s="39"/>
      <c r="Q66" s="39"/>
      <c r="R66" s="39"/>
      <c r="S66" s="39"/>
      <c r="T66" s="39"/>
      <c r="U66" s="39"/>
    </row>
    <row r="67" spans="1:42" x14ac:dyDescent="0.25">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39"/>
      <c r="AK67" s="39"/>
      <c r="AL67" s="39"/>
      <c r="AM67" s="39"/>
      <c r="AN67" s="39"/>
      <c r="AO67" s="39"/>
      <c r="AP67" s="39"/>
    </row>
    <row r="68" spans="1:42" ht="30" customHeight="1" x14ac:dyDescent="0.25">
      <c r="A68" s="360" t="s">
        <v>219</v>
      </c>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42"/>
      <c r="AC68" s="42"/>
      <c r="AD68" s="42"/>
      <c r="AE68" s="42"/>
      <c r="AF68" s="42"/>
      <c r="AG68" s="42"/>
      <c r="AH68" s="42"/>
      <c r="AI68" s="42"/>
      <c r="AJ68" s="39"/>
      <c r="AK68" s="39"/>
      <c r="AL68" s="39"/>
      <c r="AM68" s="39"/>
      <c r="AN68" s="39"/>
      <c r="AO68" s="39"/>
      <c r="AP68" s="39"/>
    </row>
    <row r="69" spans="1:42" x14ac:dyDescent="0.25">
      <c r="A69" s="45" t="s">
        <v>210</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39"/>
      <c r="AK69" s="39"/>
      <c r="AL69" s="39"/>
      <c r="AM69" s="39"/>
      <c r="AN69" s="39"/>
      <c r="AO69" s="39"/>
      <c r="AP69" s="39"/>
    </row>
    <row r="70" spans="1:42" x14ac:dyDescent="0.25">
      <c r="A70" s="45" t="s">
        <v>211</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39"/>
      <c r="AK70" s="39"/>
      <c r="AL70" s="39"/>
      <c r="AM70" s="39"/>
      <c r="AN70" s="39"/>
      <c r="AO70" s="39"/>
      <c r="AP70" s="39"/>
    </row>
    <row r="71" spans="1:42" x14ac:dyDescent="0.25">
      <c r="A71" s="45" t="s">
        <v>212</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39"/>
      <c r="AK71" s="39"/>
      <c r="AL71" s="39"/>
      <c r="AM71" s="39"/>
      <c r="AN71" s="39"/>
      <c r="AO71" s="39"/>
      <c r="AP71" s="39"/>
    </row>
    <row r="72" spans="1:42" x14ac:dyDescent="0.25">
      <c r="A72" s="45" t="s">
        <v>213</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39"/>
      <c r="AK72" s="39"/>
      <c r="AL72" s="39"/>
      <c r="AM72" s="39"/>
      <c r="AN72" s="39"/>
      <c r="AO72" s="39"/>
      <c r="AP72" s="39"/>
    </row>
    <row r="73" spans="1:42" x14ac:dyDescent="0.25">
      <c r="A73" s="4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39"/>
    </row>
    <row r="74" spans="1:42" x14ac:dyDescent="0.25">
      <c r="A74" s="44" t="s">
        <v>220</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39"/>
    </row>
    <row r="75" spans="1:42" x14ac:dyDescent="0.25">
      <c r="A75" s="45" t="s">
        <v>214</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39"/>
    </row>
    <row r="76" spans="1:42" x14ac:dyDescent="0.25">
      <c r="A76" s="45" t="s">
        <v>215</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39"/>
    </row>
    <row r="77" spans="1:42" x14ac:dyDescent="0.25">
      <c r="A77" s="45" t="s">
        <v>216</v>
      </c>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39"/>
    </row>
    <row r="78" spans="1:42" x14ac:dyDescent="0.25">
      <c r="A78" s="45" t="s">
        <v>217</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39"/>
    </row>
    <row r="79" spans="1:42" x14ac:dyDescent="0.25">
      <c r="A79" s="45" t="s">
        <v>218</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39"/>
    </row>
    <row r="80" spans="1:42"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row>
    <row r="81" spans="1:27" x14ac:dyDescent="0.25">
      <c r="A81" s="357" t="s">
        <v>380</v>
      </c>
      <c r="B81" s="357"/>
      <c r="C81" s="357"/>
      <c r="D81" s="357"/>
      <c r="E81" s="357"/>
      <c r="F81" s="357"/>
      <c r="G81" s="357"/>
      <c r="H81" s="357"/>
      <c r="I81" s="357"/>
      <c r="J81" s="357"/>
      <c r="K81" s="357"/>
      <c r="L81" s="357"/>
      <c r="M81" s="357"/>
      <c r="N81" s="357"/>
      <c r="O81" s="357"/>
      <c r="P81" s="357"/>
      <c r="Q81" s="357"/>
      <c r="R81" s="357"/>
      <c r="S81" s="357"/>
      <c r="T81" s="357"/>
      <c r="U81" s="91"/>
      <c r="V81" s="91"/>
      <c r="W81" s="91"/>
      <c r="X81" s="91"/>
      <c r="Y81" s="91"/>
      <c r="Z81" s="91"/>
      <c r="AA81" s="91"/>
    </row>
    <row r="82" spans="1:27" x14ac:dyDescent="0.25">
      <c r="A82" s="5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row>
    <row r="83" spans="1:27" x14ac:dyDescent="0.25">
      <c r="A83" s="358" t="s">
        <v>381</v>
      </c>
      <c r="B83" s="358"/>
      <c r="C83" s="358"/>
      <c r="D83" s="358"/>
      <c r="E83" s="359" t="s">
        <v>382</v>
      </c>
      <c r="F83" s="359"/>
      <c r="G83" s="359"/>
      <c r="H83" s="359"/>
      <c r="I83" s="359"/>
      <c r="J83" s="359"/>
      <c r="K83" s="359"/>
      <c r="L83" s="359"/>
      <c r="M83" s="359"/>
      <c r="N83" s="359"/>
      <c r="O83" s="359"/>
      <c r="P83" s="359"/>
      <c r="Q83" s="359"/>
      <c r="R83" s="359"/>
      <c r="S83" s="359"/>
      <c r="T83" s="359"/>
      <c r="U83" s="359"/>
      <c r="V83" s="359"/>
      <c r="W83" s="359"/>
      <c r="X83" s="359"/>
      <c r="Y83" s="359"/>
      <c r="Z83" s="359"/>
      <c r="AA83" s="359"/>
    </row>
    <row r="84" spans="1:27" x14ac:dyDescent="0.25">
      <c r="A84" s="361" t="s">
        <v>389</v>
      </c>
      <c r="B84" s="361"/>
      <c r="C84" s="361"/>
      <c r="D84" s="361"/>
      <c r="E84" s="353" t="s">
        <v>383</v>
      </c>
      <c r="F84" s="353"/>
      <c r="G84" s="353"/>
      <c r="H84" s="353"/>
      <c r="I84" s="353"/>
      <c r="J84" s="353"/>
      <c r="K84" s="353"/>
      <c r="L84" s="353"/>
      <c r="M84" s="353"/>
      <c r="N84" s="353"/>
      <c r="O84" s="353"/>
      <c r="P84" s="353"/>
      <c r="Q84" s="353"/>
      <c r="R84" s="353"/>
      <c r="S84" s="353"/>
      <c r="T84" s="353"/>
      <c r="U84" s="353"/>
      <c r="V84" s="353"/>
      <c r="W84" s="353"/>
      <c r="X84" s="353"/>
      <c r="Y84" s="353"/>
      <c r="Z84" s="353"/>
      <c r="AA84" s="353"/>
    </row>
    <row r="85" spans="1:27" x14ac:dyDescent="0.25">
      <c r="A85" s="362" t="s">
        <v>390</v>
      </c>
      <c r="B85" s="362"/>
      <c r="C85" s="362"/>
      <c r="D85" s="362"/>
      <c r="E85" s="353" t="s">
        <v>384</v>
      </c>
      <c r="F85" s="353"/>
      <c r="G85" s="353"/>
      <c r="H85" s="353"/>
      <c r="I85" s="353"/>
      <c r="J85" s="353"/>
      <c r="K85" s="353"/>
      <c r="L85" s="353"/>
      <c r="M85" s="353"/>
      <c r="N85" s="353"/>
      <c r="O85" s="353"/>
      <c r="P85" s="353"/>
      <c r="Q85" s="353"/>
      <c r="R85" s="353"/>
      <c r="S85" s="353"/>
      <c r="T85" s="353"/>
      <c r="U85" s="353"/>
      <c r="V85" s="353"/>
      <c r="W85" s="353"/>
      <c r="X85" s="353"/>
      <c r="Y85" s="353"/>
      <c r="Z85" s="353"/>
      <c r="AA85" s="353"/>
    </row>
    <row r="86" spans="1:27" x14ac:dyDescent="0.25">
      <c r="A86" s="363" t="s">
        <v>391</v>
      </c>
      <c r="B86" s="363"/>
      <c r="C86" s="363"/>
      <c r="D86" s="363"/>
      <c r="E86" s="353" t="s">
        <v>385</v>
      </c>
      <c r="F86" s="353"/>
      <c r="G86" s="353"/>
      <c r="H86" s="353"/>
      <c r="I86" s="353"/>
      <c r="J86" s="353"/>
      <c r="K86" s="353"/>
      <c r="L86" s="353"/>
      <c r="M86" s="353"/>
      <c r="N86" s="353"/>
      <c r="O86" s="353"/>
      <c r="P86" s="353"/>
      <c r="Q86" s="353"/>
      <c r="R86" s="353"/>
      <c r="S86" s="353"/>
      <c r="T86" s="353"/>
      <c r="U86" s="353"/>
      <c r="V86" s="353"/>
      <c r="W86" s="353"/>
      <c r="X86" s="353"/>
      <c r="Y86" s="353"/>
      <c r="Z86" s="353"/>
      <c r="AA86" s="353"/>
    </row>
    <row r="87" spans="1:27" ht="14.45" customHeight="1" x14ac:dyDescent="0.25">
      <c r="A87" s="363" t="s">
        <v>392</v>
      </c>
      <c r="B87" s="363"/>
      <c r="C87" s="363"/>
      <c r="D87" s="363"/>
      <c r="E87" s="354" t="s">
        <v>386</v>
      </c>
      <c r="F87" s="354"/>
      <c r="G87" s="354"/>
      <c r="H87" s="354"/>
      <c r="I87" s="354"/>
      <c r="J87" s="354"/>
      <c r="K87" s="354"/>
      <c r="L87" s="354"/>
      <c r="M87" s="354"/>
      <c r="N87" s="354"/>
      <c r="O87" s="354"/>
      <c r="P87" s="354"/>
      <c r="Q87" s="354"/>
      <c r="R87" s="354"/>
      <c r="S87" s="354"/>
      <c r="T87" s="354"/>
      <c r="U87" s="354"/>
      <c r="V87" s="354"/>
      <c r="W87" s="354"/>
      <c r="X87" s="354"/>
      <c r="Y87" s="354"/>
      <c r="Z87" s="354"/>
      <c r="AA87" s="354"/>
    </row>
    <row r="88" spans="1:27" x14ac:dyDescent="0.25">
      <c r="A88" s="363" t="s">
        <v>393</v>
      </c>
      <c r="B88" s="363"/>
      <c r="C88" s="363"/>
      <c r="D88" s="363"/>
      <c r="E88" s="365" t="s">
        <v>387</v>
      </c>
      <c r="F88" s="365"/>
      <c r="G88" s="365"/>
      <c r="H88" s="365"/>
      <c r="I88" s="365"/>
      <c r="J88" s="365"/>
      <c r="K88" s="365"/>
      <c r="L88" s="365"/>
      <c r="M88" s="365"/>
      <c r="N88" s="365"/>
      <c r="O88" s="365"/>
      <c r="P88" s="365"/>
      <c r="Q88" s="365"/>
      <c r="R88" s="365"/>
      <c r="S88" s="365"/>
      <c r="T88" s="365"/>
      <c r="U88" s="365"/>
      <c r="V88" s="365"/>
      <c r="W88" s="365"/>
      <c r="X88" s="365"/>
      <c r="Y88" s="365"/>
      <c r="Z88" s="365"/>
      <c r="AA88" s="365"/>
    </row>
    <row r="89" spans="1:27" x14ac:dyDescent="0.25">
      <c r="A89" s="364" t="s">
        <v>394</v>
      </c>
      <c r="B89" s="364"/>
      <c r="C89" s="364"/>
      <c r="D89" s="364"/>
      <c r="E89" s="365" t="s">
        <v>388</v>
      </c>
      <c r="F89" s="365"/>
      <c r="G89" s="365"/>
      <c r="H89" s="365"/>
      <c r="I89" s="365"/>
      <c r="J89" s="365"/>
      <c r="K89" s="365"/>
      <c r="L89" s="365"/>
      <c r="M89" s="365"/>
      <c r="N89" s="365"/>
      <c r="O89" s="365"/>
      <c r="P89" s="365"/>
      <c r="Q89" s="365"/>
      <c r="R89" s="365"/>
      <c r="S89" s="365"/>
      <c r="T89" s="365"/>
      <c r="U89" s="365"/>
      <c r="V89" s="365"/>
      <c r="W89" s="365"/>
      <c r="X89" s="365"/>
      <c r="Y89" s="365"/>
      <c r="Z89" s="365"/>
      <c r="AA89" s="365"/>
    </row>
    <row r="90" spans="1:27" x14ac:dyDescent="0.25">
      <c r="A90" s="51"/>
      <c r="B90" s="46"/>
      <c r="C90" s="46"/>
      <c r="D90" s="46"/>
      <c r="E90" s="46"/>
      <c r="F90" s="46"/>
      <c r="G90" s="46"/>
      <c r="H90" s="46"/>
      <c r="I90" s="46"/>
      <c r="J90" s="46"/>
      <c r="K90" s="46"/>
      <c r="L90" s="46"/>
      <c r="M90" s="46"/>
      <c r="N90" s="46"/>
      <c r="O90" s="46"/>
      <c r="P90" s="46"/>
      <c r="Q90" s="46"/>
      <c r="R90" s="46"/>
      <c r="S90" s="46"/>
      <c r="T90" s="46"/>
    </row>
    <row r="92" spans="1:27" x14ac:dyDescent="0.25">
      <c r="A92" s="48" t="s">
        <v>330</v>
      </c>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7" x14ac:dyDescent="0.25">
      <c r="A93" s="50" t="s">
        <v>209</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row>
    <row r="94" spans="1:27" x14ac:dyDescent="0.25">
      <c r="A94" s="49" t="s">
        <v>221</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row>
    <row r="95" spans="1:27" x14ac:dyDescent="0.25">
      <c r="A95" s="49" t="s">
        <v>222</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7" spans="1:19" x14ac:dyDescent="0.25">
      <c r="A97" s="55" t="s">
        <v>241</v>
      </c>
      <c r="B97" s="54"/>
      <c r="C97" s="54"/>
      <c r="D97" s="54"/>
      <c r="E97" s="54"/>
      <c r="F97" s="54"/>
      <c r="G97" s="54"/>
      <c r="H97" s="54"/>
      <c r="I97" s="54"/>
      <c r="J97" s="54"/>
      <c r="K97" s="54"/>
      <c r="L97" s="54"/>
      <c r="M97" s="54"/>
      <c r="N97" s="54"/>
      <c r="O97" s="54"/>
      <c r="P97" s="54"/>
      <c r="Q97" s="54"/>
      <c r="R97" s="54"/>
      <c r="S97" s="54"/>
    </row>
    <row r="98" spans="1:19" x14ac:dyDescent="0.25">
      <c r="A98" s="55"/>
      <c r="B98" s="54"/>
      <c r="C98" s="54"/>
      <c r="D98" s="54"/>
      <c r="E98" s="54"/>
      <c r="F98" s="54"/>
      <c r="G98" s="54"/>
      <c r="H98" s="54"/>
      <c r="I98" s="54"/>
      <c r="J98" s="54"/>
      <c r="K98" s="54"/>
      <c r="L98" s="54"/>
      <c r="M98" s="54"/>
      <c r="N98" s="54"/>
      <c r="O98" s="54"/>
      <c r="P98" s="54"/>
      <c r="Q98" s="54"/>
      <c r="R98" s="54"/>
      <c r="S98" s="54"/>
    </row>
    <row r="99" spans="1:19" x14ac:dyDescent="0.25">
      <c r="A99" s="56" t="s">
        <v>242</v>
      </c>
      <c r="B99" s="54"/>
      <c r="C99" s="54"/>
      <c r="D99" s="54"/>
      <c r="E99" s="54"/>
      <c r="F99" s="54"/>
      <c r="G99" s="54"/>
      <c r="H99" s="54"/>
      <c r="I99" s="54"/>
      <c r="J99" s="54"/>
      <c r="K99" s="54"/>
      <c r="L99" s="54"/>
      <c r="M99" s="54"/>
      <c r="N99" s="54"/>
      <c r="O99" s="54"/>
      <c r="P99" s="54"/>
      <c r="Q99" s="54"/>
      <c r="R99" s="54"/>
      <c r="S99" s="54"/>
    </row>
    <row r="100" spans="1:19" x14ac:dyDescent="0.25">
      <c r="A100" s="56" t="s">
        <v>243</v>
      </c>
      <c r="B100" s="54"/>
      <c r="C100" s="54"/>
      <c r="D100" s="54"/>
      <c r="E100" s="54"/>
      <c r="F100" s="54"/>
      <c r="G100" s="54"/>
      <c r="H100" s="54"/>
      <c r="I100" s="54"/>
      <c r="J100" s="54"/>
      <c r="K100" s="54"/>
      <c r="L100" s="54"/>
      <c r="M100" s="54"/>
      <c r="N100" s="54"/>
      <c r="O100" s="54"/>
      <c r="P100" s="54"/>
      <c r="Q100" s="54"/>
      <c r="R100" s="54"/>
      <c r="S100" s="54"/>
    </row>
  </sheetData>
  <sheetProtection algorithmName="SHA-512" hashValue="kIrqVm5hTj8qhWuONaI5XrVRizMlpc5jrns4XMmzMRXhK1qFwNjeX2gV6gLvn0+spgCT+yrXpWufH6lz56ymiQ==" saltValue="p9uuyhQtjg8VSLP471HZ4Q==" spinCount="100000" sheet="1" objects="1" scenarios="1"/>
  <mergeCells count="92">
    <mergeCell ref="A87:D87"/>
    <mergeCell ref="A88:D88"/>
    <mergeCell ref="A89:D89"/>
    <mergeCell ref="E87:AA87"/>
    <mergeCell ref="E88:AA88"/>
    <mergeCell ref="E89:AA89"/>
    <mergeCell ref="A84:D84"/>
    <mergeCell ref="A85:D85"/>
    <mergeCell ref="A86:D86"/>
    <mergeCell ref="E84:AA84"/>
    <mergeCell ref="E85:AA85"/>
    <mergeCell ref="E86:AA86"/>
    <mergeCell ref="A81:T81"/>
    <mergeCell ref="A83:D83"/>
    <mergeCell ref="E83:AA83"/>
    <mergeCell ref="A68:AA68"/>
    <mergeCell ref="A59:AA59"/>
    <mergeCell ref="A60:AA60"/>
    <mergeCell ref="A61:AA61"/>
    <mergeCell ref="A47:AA47"/>
    <mergeCell ref="A48:AA48"/>
    <mergeCell ref="A49:AA49"/>
    <mergeCell ref="A33:AA33"/>
    <mergeCell ref="A44:AA44"/>
    <mergeCell ref="A45:AA45"/>
    <mergeCell ref="A34:D34"/>
    <mergeCell ref="A41:D41"/>
    <mergeCell ref="A42:D42"/>
    <mergeCell ref="A43:D43"/>
    <mergeCell ref="A39:D39"/>
    <mergeCell ref="E39:AA39"/>
    <mergeCell ref="E42:AA42"/>
    <mergeCell ref="E43:AA43"/>
    <mergeCell ref="E40:AA40"/>
    <mergeCell ref="A51:AA51"/>
    <mergeCell ref="A52:AA52"/>
    <mergeCell ref="A58:AA58"/>
    <mergeCell ref="A53:AA53"/>
    <mergeCell ref="A54:AA54"/>
    <mergeCell ref="A55:AA55"/>
    <mergeCell ref="A56:AA56"/>
    <mergeCell ref="A57:AA57"/>
    <mergeCell ref="A7:AA7"/>
    <mergeCell ref="A24:AA24"/>
    <mergeCell ref="A25:AA25"/>
    <mergeCell ref="A26:AA26"/>
    <mergeCell ref="A29:AA29"/>
    <mergeCell ref="A28:AA28"/>
    <mergeCell ref="A10:AA10"/>
    <mergeCell ref="S4:U4"/>
    <mergeCell ref="S5:U5"/>
    <mergeCell ref="S6:U6"/>
    <mergeCell ref="V4:X4"/>
    <mergeCell ref="V5:X5"/>
    <mergeCell ref="V6:X6"/>
    <mergeCell ref="J6:L6"/>
    <mergeCell ref="M4:O4"/>
    <mergeCell ref="M5:O5"/>
    <mergeCell ref="M6:O6"/>
    <mergeCell ref="P6:R6"/>
    <mergeCell ref="A1:AA1"/>
    <mergeCell ref="A6:C6"/>
    <mergeCell ref="D4:F4"/>
    <mergeCell ref="D5:F5"/>
    <mergeCell ref="D6:F6"/>
    <mergeCell ref="A2:AA2"/>
    <mergeCell ref="A3:AA3"/>
    <mergeCell ref="A4:C4"/>
    <mergeCell ref="A5:C5"/>
    <mergeCell ref="G4:I4"/>
    <mergeCell ref="G5:I5"/>
    <mergeCell ref="P4:R4"/>
    <mergeCell ref="P5:R5"/>
    <mergeCell ref="G6:I6"/>
    <mergeCell ref="J4:L4"/>
    <mergeCell ref="J5:L5"/>
    <mergeCell ref="A50:AA50"/>
    <mergeCell ref="A30:AA30"/>
    <mergeCell ref="A32:AA32"/>
    <mergeCell ref="A40:D40"/>
    <mergeCell ref="E41:AA41"/>
    <mergeCell ref="E34:AA34"/>
    <mergeCell ref="E35:AA35"/>
    <mergeCell ref="E36:AA36"/>
    <mergeCell ref="E37:AA37"/>
    <mergeCell ref="E38:AA38"/>
    <mergeCell ref="A31:AA31"/>
    <mergeCell ref="A35:D35"/>
    <mergeCell ref="A36:D36"/>
    <mergeCell ref="A37:D37"/>
    <mergeCell ref="A38:D38"/>
    <mergeCell ref="A46:AA46"/>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A681-5336-46B7-97E0-3F0EEE1A4B5C}">
  <sheetPr>
    <tabColor rgb="FFFFFF00"/>
  </sheetPr>
  <dimension ref="A1:N1013"/>
  <sheetViews>
    <sheetView workbookViewId="0">
      <pane ySplit="1" topLeftCell="A2" activePane="bottomLeft" state="frozen"/>
      <selection pane="bottomLeft" activeCell="A2" sqref="A2:N2"/>
    </sheetView>
  </sheetViews>
  <sheetFormatPr defaultRowHeight="15" x14ac:dyDescent="0.25"/>
  <cols>
    <col min="1" max="1" width="7.140625" customWidth="1"/>
    <col min="2" max="2" width="17.5703125" customWidth="1"/>
    <col min="3" max="3" width="17.85546875" customWidth="1"/>
    <col min="4" max="4" width="14.28515625" customWidth="1"/>
    <col min="5" max="7" width="14.28515625" style="122" customWidth="1"/>
    <col min="8" max="8" width="17.28515625" style="122" customWidth="1"/>
    <col min="9" max="9" width="16.140625" style="122" customWidth="1"/>
    <col min="10" max="10" width="17.140625" style="122" customWidth="1"/>
    <col min="11" max="11" width="15" style="122" customWidth="1"/>
    <col min="12" max="12" width="20.7109375" customWidth="1"/>
    <col min="13" max="14" width="15.7109375" customWidth="1"/>
  </cols>
  <sheetData>
    <row r="1" spans="1:14" ht="30" x14ac:dyDescent="0.25">
      <c r="A1" s="98" t="s">
        <v>4</v>
      </c>
      <c r="B1" s="175" t="s">
        <v>5</v>
      </c>
      <c r="C1" s="127" t="s">
        <v>6</v>
      </c>
      <c r="D1" s="176" t="s">
        <v>292</v>
      </c>
      <c r="E1" s="172" t="s">
        <v>424</v>
      </c>
      <c r="F1" s="173" t="s">
        <v>425</v>
      </c>
      <c r="G1" s="174" t="s">
        <v>426</v>
      </c>
      <c r="H1" s="172" t="s">
        <v>427</v>
      </c>
      <c r="I1" s="173" t="s">
        <v>428</v>
      </c>
      <c r="J1" s="174" t="s">
        <v>429</v>
      </c>
      <c r="K1" s="138" t="s">
        <v>9</v>
      </c>
      <c r="L1" s="128" t="s">
        <v>10</v>
      </c>
      <c r="M1" s="129" t="s">
        <v>185</v>
      </c>
      <c r="N1" s="210" t="s">
        <v>11</v>
      </c>
    </row>
    <row r="2" spans="1:14" s="122" customFormat="1" ht="20.100000000000001" customHeight="1" x14ac:dyDescent="0.25">
      <c r="A2" s="390" t="s">
        <v>481</v>
      </c>
      <c r="B2" s="391"/>
      <c r="C2" s="391"/>
      <c r="D2" s="391"/>
      <c r="E2" s="391"/>
      <c r="F2" s="391"/>
      <c r="G2" s="391"/>
      <c r="H2" s="391"/>
      <c r="I2" s="391"/>
      <c r="J2" s="391"/>
      <c r="K2" s="391"/>
      <c r="L2" s="391"/>
      <c r="M2" s="391"/>
      <c r="N2" s="392"/>
    </row>
    <row r="3" spans="1:14" s="122" customFormat="1" ht="20.100000000000001" customHeight="1" x14ac:dyDescent="0.25">
      <c r="A3" s="393" t="s">
        <v>479</v>
      </c>
      <c r="B3" s="394"/>
      <c r="C3" s="394"/>
      <c r="D3" s="394"/>
      <c r="E3" s="394"/>
      <c r="F3" s="394"/>
      <c r="G3" s="394"/>
      <c r="H3" s="394"/>
      <c r="I3" s="394"/>
      <c r="J3" s="394"/>
      <c r="K3" s="394"/>
      <c r="L3" s="394"/>
      <c r="M3" s="394"/>
      <c r="N3" s="395"/>
    </row>
    <row r="4" spans="1:14" s="122" customFormat="1" ht="20.100000000000001" customHeight="1" x14ac:dyDescent="0.25">
      <c r="A4" s="396" t="s">
        <v>415</v>
      </c>
      <c r="B4" s="397"/>
      <c r="C4" s="397"/>
      <c r="D4" s="397"/>
      <c r="E4" s="397"/>
      <c r="F4" s="397"/>
      <c r="G4" s="397"/>
      <c r="H4" s="397"/>
      <c r="I4" s="397"/>
      <c r="J4" s="397"/>
      <c r="K4" s="397"/>
      <c r="L4" s="397"/>
      <c r="M4" s="397"/>
      <c r="N4" s="398"/>
    </row>
    <row r="5" spans="1:14" s="122" customFormat="1" ht="30" customHeight="1" x14ac:dyDescent="0.25">
      <c r="A5" s="402" t="s">
        <v>476</v>
      </c>
      <c r="B5" s="402"/>
      <c r="C5" s="402"/>
      <c r="D5" s="402"/>
      <c r="E5" s="402"/>
      <c r="F5" s="402"/>
      <c r="G5" s="402"/>
      <c r="H5" s="402"/>
      <c r="I5" s="402"/>
      <c r="J5" s="402"/>
      <c r="K5" s="402"/>
      <c r="L5" s="402"/>
      <c r="M5" s="402"/>
      <c r="N5" s="402"/>
    </row>
    <row r="6" spans="1:14" x14ac:dyDescent="0.25">
      <c r="A6" s="403" t="s">
        <v>402</v>
      </c>
      <c r="B6" s="403"/>
      <c r="C6" s="403"/>
      <c r="D6" s="399" t="s">
        <v>0</v>
      </c>
      <c r="E6" s="400"/>
      <c r="F6" s="400"/>
      <c r="G6" s="401"/>
      <c r="H6" s="382" t="s">
        <v>202</v>
      </c>
      <c r="I6" s="383"/>
      <c r="J6" s="384"/>
      <c r="K6" s="366"/>
      <c r="L6" s="367"/>
      <c r="M6" s="367"/>
      <c r="N6" s="368"/>
    </row>
    <row r="7" spans="1:14" x14ac:dyDescent="0.25">
      <c r="A7" s="403" t="s">
        <v>403</v>
      </c>
      <c r="B7" s="403"/>
      <c r="C7" s="403"/>
      <c r="D7" s="399" t="s">
        <v>480</v>
      </c>
      <c r="E7" s="400"/>
      <c r="F7" s="400"/>
      <c r="G7" s="401"/>
      <c r="H7" s="382" t="s">
        <v>2</v>
      </c>
      <c r="I7" s="383"/>
      <c r="J7" s="384"/>
      <c r="K7" s="366" t="s">
        <v>277</v>
      </c>
      <c r="L7" s="367"/>
      <c r="M7" s="367"/>
      <c r="N7" s="368"/>
    </row>
    <row r="8" spans="1:14" ht="15" customHeight="1" x14ac:dyDescent="0.25">
      <c r="A8" s="389" t="s">
        <v>3</v>
      </c>
      <c r="B8" s="389"/>
      <c r="C8" s="389"/>
      <c r="D8" s="376" t="s">
        <v>22</v>
      </c>
      <c r="E8" s="377"/>
      <c r="F8" s="377"/>
      <c r="G8" s="378"/>
      <c r="H8" s="382" t="s">
        <v>395</v>
      </c>
      <c r="I8" s="383"/>
      <c r="J8" s="384"/>
      <c r="K8" s="366" t="s">
        <v>278</v>
      </c>
      <c r="L8" s="367"/>
      <c r="M8" s="367"/>
      <c r="N8" s="368"/>
    </row>
    <row r="9" spans="1:14" x14ac:dyDescent="0.25">
      <c r="A9" s="389"/>
      <c r="B9" s="389"/>
      <c r="C9" s="389"/>
      <c r="D9" s="379"/>
      <c r="E9" s="380"/>
      <c r="F9" s="380"/>
      <c r="G9" s="381"/>
      <c r="H9" s="382" t="s">
        <v>404</v>
      </c>
      <c r="I9" s="383"/>
      <c r="J9" s="384"/>
      <c r="K9" s="366" t="s">
        <v>421</v>
      </c>
      <c r="L9" s="367"/>
      <c r="M9" s="367"/>
      <c r="N9" s="368"/>
    </row>
    <row r="10" spans="1:14" ht="15" customHeight="1" x14ac:dyDescent="0.25">
      <c r="A10" s="388" t="s">
        <v>422</v>
      </c>
      <c r="B10" s="388"/>
      <c r="C10" s="388"/>
      <c r="D10" s="385" t="s">
        <v>25</v>
      </c>
      <c r="E10" s="386"/>
      <c r="F10" s="387">
        <v>2021</v>
      </c>
      <c r="G10" s="387"/>
      <c r="H10" s="382" t="s">
        <v>269</v>
      </c>
      <c r="I10" s="383"/>
      <c r="J10" s="384"/>
      <c r="K10" s="366">
        <v>10000308</v>
      </c>
      <c r="L10" s="367"/>
      <c r="M10" s="367"/>
      <c r="N10" s="368"/>
    </row>
    <row r="11" spans="1:14" ht="15.75" x14ac:dyDescent="0.25">
      <c r="A11" s="373" t="s">
        <v>423</v>
      </c>
      <c r="B11" s="373"/>
      <c r="C11" s="373"/>
      <c r="D11" s="373"/>
      <c r="E11" s="373"/>
      <c r="F11" s="373"/>
      <c r="G11" s="373"/>
      <c r="H11" s="373"/>
      <c r="I11" s="373"/>
      <c r="J11" s="373"/>
      <c r="K11" s="373"/>
      <c r="L11" s="373"/>
      <c r="M11" s="373"/>
      <c r="N11" s="373"/>
    </row>
    <row r="12" spans="1:14" s="122" customFormat="1" ht="30" customHeight="1" x14ac:dyDescent="0.25">
      <c r="A12" s="171"/>
      <c r="B12" s="255" t="s">
        <v>5</v>
      </c>
      <c r="C12" s="372" t="s">
        <v>431</v>
      </c>
      <c r="D12" s="372"/>
      <c r="E12" s="374" t="s">
        <v>463</v>
      </c>
      <c r="F12" s="374"/>
      <c r="G12" s="374"/>
      <c r="H12" s="374"/>
      <c r="I12" s="374"/>
      <c r="J12" s="375"/>
      <c r="K12" s="369" t="s">
        <v>430</v>
      </c>
      <c r="L12" s="370"/>
      <c r="M12" s="370"/>
      <c r="N12" s="371"/>
    </row>
    <row r="13" spans="1:14" ht="30" x14ac:dyDescent="0.25">
      <c r="A13" s="3" t="s">
        <v>4</v>
      </c>
      <c r="B13" s="175" t="s">
        <v>5</v>
      </c>
      <c r="C13" s="127" t="s">
        <v>6</v>
      </c>
      <c r="D13" s="176" t="s">
        <v>292</v>
      </c>
      <c r="E13" s="172" t="s">
        <v>424</v>
      </c>
      <c r="F13" s="173" t="s">
        <v>425</v>
      </c>
      <c r="G13" s="174" t="s">
        <v>426</v>
      </c>
      <c r="H13" s="172" t="s">
        <v>427</v>
      </c>
      <c r="I13" s="173" t="s">
        <v>428</v>
      </c>
      <c r="J13" s="174" t="s">
        <v>429</v>
      </c>
      <c r="K13" s="138" t="s">
        <v>9</v>
      </c>
      <c r="L13" s="170" t="s">
        <v>10</v>
      </c>
      <c r="M13" s="129" t="s">
        <v>185</v>
      </c>
      <c r="N13" s="210" t="s">
        <v>11</v>
      </c>
    </row>
    <row r="14" spans="1:14" ht="39.950000000000003" customHeight="1" x14ac:dyDescent="0.25">
      <c r="A14" s="2">
        <f>ROW(A1)</f>
        <v>1</v>
      </c>
      <c r="B14" s="177" t="s">
        <v>25</v>
      </c>
      <c r="C14" s="217"/>
      <c r="D14" s="187"/>
      <c r="E14" s="179"/>
      <c r="F14" s="182"/>
      <c r="G14" s="183"/>
      <c r="H14" s="179"/>
      <c r="I14" s="182"/>
      <c r="J14" s="183"/>
      <c r="K14" s="189"/>
      <c r="L14" s="192"/>
      <c r="M14" s="194"/>
      <c r="N14" s="196"/>
    </row>
    <row r="15" spans="1:14" ht="39.950000000000003" customHeight="1" x14ac:dyDescent="0.25">
      <c r="A15" s="2">
        <f t="shared" ref="A15:A78" si="0">ROW(A2)</f>
        <v>2</v>
      </c>
      <c r="B15" s="178" t="s">
        <v>230</v>
      </c>
      <c r="C15" s="218"/>
      <c r="D15" s="188"/>
      <c r="E15" s="180"/>
      <c r="F15" s="180"/>
      <c r="G15" s="180"/>
      <c r="H15" s="184"/>
      <c r="I15" s="185"/>
      <c r="J15" s="186"/>
      <c r="K15" s="190"/>
      <c r="L15" s="193"/>
      <c r="M15" s="195"/>
      <c r="N15" s="197"/>
    </row>
    <row r="16" spans="1:14" ht="39.950000000000003" customHeight="1" x14ac:dyDescent="0.25">
      <c r="A16" s="2">
        <f t="shared" si="0"/>
        <v>3</v>
      </c>
      <c r="B16" s="177"/>
      <c r="C16" s="217"/>
      <c r="D16" s="187"/>
      <c r="E16" s="179"/>
      <c r="F16" s="182"/>
      <c r="G16" s="183"/>
      <c r="H16" s="179"/>
      <c r="I16" s="182"/>
      <c r="J16" s="183"/>
      <c r="K16" s="189"/>
      <c r="L16" s="192"/>
      <c r="M16" s="194"/>
      <c r="N16" s="196"/>
    </row>
    <row r="17" spans="1:14" ht="39.950000000000003" customHeight="1" x14ac:dyDescent="0.25">
      <c r="A17" s="2">
        <f t="shared" si="0"/>
        <v>4</v>
      </c>
      <c r="B17" s="178"/>
      <c r="C17" s="218"/>
      <c r="D17" s="188"/>
      <c r="E17" s="180"/>
      <c r="F17" s="180"/>
      <c r="G17" s="180"/>
      <c r="H17" s="184"/>
      <c r="I17" s="185"/>
      <c r="J17" s="186"/>
      <c r="K17" s="190"/>
      <c r="L17" s="193"/>
      <c r="M17" s="195"/>
      <c r="N17" s="197"/>
    </row>
    <row r="18" spans="1:14" ht="39.950000000000003" customHeight="1" x14ac:dyDescent="0.25">
      <c r="A18" s="2">
        <f t="shared" si="0"/>
        <v>5</v>
      </c>
      <c r="B18" s="177"/>
      <c r="C18" s="217"/>
      <c r="D18" s="187"/>
      <c r="E18" s="179"/>
      <c r="F18" s="182"/>
      <c r="G18" s="183"/>
      <c r="H18" s="179"/>
      <c r="I18" s="182"/>
      <c r="J18" s="183"/>
      <c r="K18" s="189"/>
      <c r="L18" s="192"/>
      <c r="M18" s="194"/>
      <c r="N18" s="196"/>
    </row>
    <row r="19" spans="1:14" ht="39.950000000000003" customHeight="1" x14ac:dyDescent="0.25">
      <c r="A19" s="2">
        <f t="shared" si="0"/>
        <v>6</v>
      </c>
      <c r="B19" s="178"/>
      <c r="C19" s="218"/>
      <c r="D19" s="188"/>
      <c r="E19" s="180"/>
      <c r="F19" s="180"/>
      <c r="G19" s="180"/>
      <c r="H19" s="184"/>
      <c r="I19" s="185"/>
      <c r="J19" s="186"/>
      <c r="K19" s="190"/>
      <c r="L19" s="193"/>
      <c r="M19" s="195"/>
      <c r="N19" s="197"/>
    </row>
    <row r="20" spans="1:14" ht="39.950000000000003" customHeight="1" x14ac:dyDescent="0.25">
      <c r="A20" s="2">
        <f t="shared" si="0"/>
        <v>7</v>
      </c>
      <c r="B20" s="177"/>
      <c r="C20" s="217"/>
      <c r="D20" s="187"/>
      <c r="E20" s="179"/>
      <c r="F20" s="182"/>
      <c r="G20" s="183"/>
      <c r="H20" s="179"/>
      <c r="I20" s="182"/>
      <c r="J20" s="183"/>
      <c r="K20" s="189"/>
      <c r="L20" s="192"/>
      <c r="M20" s="194"/>
      <c r="N20" s="196"/>
    </row>
    <row r="21" spans="1:14" ht="39.950000000000003" customHeight="1" x14ac:dyDescent="0.25">
      <c r="A21" s="2">
        <f t="shared" si="0"/>
        <v>8</v>
      </c>
      <c r="B21" s="178"/>
      <c r="C21" s="218"/>
      <c r="D21" s="188"/>
      <c r="E21" s="180"/>
      <c r="F21" s="180"/>
      <c r="G21" s="180"/>
      <c r="H21" s="184"/>
      <c r="I21" s="185"/>
      <c r="J21" s="186"/>
      <c r="K21" s="190"/>
      <c r="L21" s="193"/>
      <c r="M21" s="195"/>
      <c r="N21" s="197"/>
    </row>
    <row r="22" spans="1:14" ht="39.950000000000003" customHeight="1" x14ac:dyDescent="0.25">
      <c r="A22" s="2">
        <f t="shared" si="0"/>
        <v>9</v>
      </c>
      <c r="B22" s="177"/>
      <c r="C22" s="217"/>
      <c r="D22" s="187"/>
      <c r="E22" s="181"/>
      <c r="F22" s="181"/>
      <c r="G22" s="181"/>
      <c r="H22" s="179"/>
      <c r="I22" s="182"/>
      <c r="J22" s="183"/>
      <c r="K22" s="189"/>
      <c r="L22" s="192"/>
      <c r="M22" s="194"/>
      <c r="N22" s="196"/>
    </row>
    <row r="23" spans="1:14" ht="39.950000000000003" customHeight="1" x14ac:dyDescent="0.25">
      <c r="A23" s="2">
        <f t="shared" si="0"/>
        <v>10</v>
      </c>
      <c r="B23" s="178"/>
      <c r="C23" s="218"/>
      <c r="D23" s="188"/>
      <c r="E23" s="180"/>
      <c r="F23" s="180"/>
      <c r="G23" s="180"/>
      <c r="H23" s="184"/>
      <c r="I23" s="185"/>
      <c r="J23" s="186"/>
      <c r="K23" s="190"/>
      <c r="L23" s="193"/>
      <c r="M23" s="195"/>
      <c r="N23" s="197"/>
    </row>
    <row r="24" spans="1:14" ht="39.950000000000003" customHeight="1" x14ac:dyDescent="0.25">
      <c r="A24" s="2">
        <f t="shared" si="0"/>
        <v>11</v>
      </c>
      <c r="B24" s="177"/>
      <c r="C24" s="217"/>
      <c r="D24" s="187"/>
      <c r="E24" s="179"/>
      <c r="F24" s="182"/>
      <c r="G24" s="183"/>
      <c r="H24" s="179"/>
      <c r="I24" s="182"/>
      <c r="J24" s="183"/>
      <c r="K24" s="189"/>
      <c r="L24" s="192"/>
      <c r="M24" s="194"/>
      <c r="N24" s="196"/>
    </row>
    <row r="25" spans="1:14" ht="39.950000000000003" customHeight="1" x14ac:dyDescent="0.25">
      <c r="A25" s="2">
        <f t="shared" si="0"/>
        <v>12</v>
      </c>
      <c r="B25" s="178"/>
      <c r="C25" s="218"/>
      <c r="D25" s="188"/>
      <c r="E25" s="180"/>
      <c r="F25" s="180"/>
      <c r="G25" s="180"/>
      <c r="H25" s="184"/>
      <c r="I25" s="185"/>
      <c r="J25" s="186"/>
      <c r="K25" s="190"/>
      <c r="L25" s="193"/>
      <c r="M25" s="195"/>
      <c r="N25" s="197"/>
    </row>
    <row r="26" spans="1:14" ht="39.950000000000003" customHeight="1" x14ac:dyDescent="0.25">
      <c r="A26" s="2">
        <f t="shared" si="0"/>
        <v>13</v>
      </c>
      <c r="B26" s="177"/>
      <c r="C26" s="217"/>
      <c r="D26" s="187"/>
      <c r="E26" s="179"/>
      <c r="F26" s="182"/>
      <c r="G26" s="183"/>
      <c r="H26" s="179"/>
      <c r="I26" s="182"/>
      <c r="J26" s="183"/>
      <c r="K26" s="189"/>
      <c r="L26" s="192"/>
      <c r="M26" s="194"/>
      <c r="N26" s="196"/>
    </row>
    <row r="27" spans="1:14" ht="39.950000000000003" customHeight="1" x14ac:dyDescent="0.25">
      <c r="A27" s="2">
        <f t="shared" si="0"/>
        <v>14</v>
      </c>
      <c r="B27" s="178"/>
      <c r="C27" s="218"/>
      <c r="D27" s="188"/>
      <c r="E27" s="180"/>
      <c r="F27" s="180"/>
      <c r="G27" s="180"/>
      <c r="H27" s="184"/>
      <c r="I27" s="185"/>
      <c r="J27" s="186"/>
      <c r="K27" s="190"/>
      <c r="L27" s="193"/>
      <c r="M27" s="195"/>
      <c r="N27" s="197"/>
    </row>
    <row r="28" spans="1:14" ht="39.950000000000003" customHeight="1" x14ac:dyDescent="0.25">
      <c r="A28" s="2">
        <f t="shared" si="0"/>
        <v>15</v>
      </c>
      <c r="B28" s="177"/>
      <c r="C28" s="217"/>
      <c r="D28" s="187"/>
      <c r="E28" s="179"/>
      <c r="F28" s="182"/>
      <c r="G28" s="183"/>
      <c r="H28" s="179"/>
      <c r="I28" s="182"/>
      <c r="J28" s="183"/>
      <c r="K28" s="189"/>
      <c r="L28" s="192"/>
      <c r="M28" s="194"/>
      <c r="N28" s="196"/>
    </row>
    <row r="29" spans="1:14" ht="39.950000000000003" customHeight="1" x14ac:dyDescent="0.25">
      <c r="A29" s="2">
        <f t="shared" si="0"/>
        <v>16</v>
      </c>
      <c r="B29" s="178"/>
      <c r="C29" s="218"/>
      <c r="D29" s="188"/>
      <c r="E29" s="180"/>
      <c r="F29" s="180"/>
      <c r="G29" s="180"/>
      <c r="H29" s="184"/>
      <c r="I29" s="185"/>
      <c r="J29" s="186"/>
      <c r="K29" s="190"/>
      <c r="L29" s="193"/>
      <c r="M29" s="195"/>
      <c r="N29" s="197"/>
    </row>
    <row r="30" spans="1:14" ht="39.950000000000003" customHeight="1" x14ac:dyDescent="0.25">
      <c r="A30" s="2">
        <f t="shared" si="0"/>
        <v>17</v>
      </c>
      <c r="B30" s="177"/>
      <c r="C30" s="217"/>
      <c r="D30" s="187"/>
      <c r="E30" s="179"/>
      <c r="F30" s="182"/>
      <c r="G30" s="183"/>
      <c r="H30" s="179"/>
      <c r="I30" s="182"/>
      <c r="J30" s="183"/>
      <c r="K30" s="189"/>
      <c r="L30" s="192"/>
      <c r="M30" s="194"/>
      <c r="N30" s="196"/>
    </row>
    <row r="31" spans="1:14" ht="39.950000000000003" customHeight="1" x14ac:dyDescent="0.25">
      <c r="A31" s="2">
        <f t="shared" si="0"/>
        <v>18</v>
      </c>
      <c r="B31" s="178"/>
      <c r="C31" s="218"/>
      <c r="D31" s="188"/>
      <c r="E31" s="180"/>
      <c r="F31" s="180"/>
      <c r="G31" s="180"/>
      <c r="H31" s="184"/>
      <c r="I31" s="185"/>
      <c r="J31" s="186"/>
      <c r="K31" s="190"/>
      <c r="L31" s="193"/>
      <c r="M31" s="195"/>
      <c r="N31" s="197"/>
    </row>
    <row r="32" spans="1:14" ht="39.950000000000003" customHeight="1" x14ac:dyDescent="0.25">
      <c r="A32" s="2">
        <f t="shared" si="0"/>
        <v>19</v>
      </c>
      <c r="B32" s="177"/>
      <c r="C32" s="217"/>
      <c r="D32" s="187"/>
      <c r="E32" s="181"/>
      <c r="F32" s="181"/>
      <c r="G32" s="181"/>
      <c r="H32" s="179"/>
      <c r="I32" s="182"/>
      <c r="J32" s="183"/>
      <c r="K32" s="189"/>
      <c r="L32" s="192"/>
      <c r="M32" s="194"/>
      <c r="N32" s="196"/>
    </row>
    <row r="33" spans="1:14" ht="39.950000000000003" customHeight="1" x14ac:dyDescent="0.25">
      <c r="A33" s="2">
        <f t="shared" si="0"/>
        <v>20</v>
      </c>
      <c r="B33" s="178"/>
      <c r="C33" s="218"/>
      <c r="D33" s="188"/>
      <c r="E33" s="180"/>
      <c r="F33" s="180"/>
      <c r="G33" s="180"/>
      <c r="H33" s="184"/>
      <c r="I33" s="185"/>
      <c r="J33" s="186"/>
      <c r="K33" s="190"/>
      <c r="L33" s="193"/>
      <c r="M33" s="195"/>
      <c r="N33" s="197"/>
    </row>
    <row r="34" spans="1:14" ht="39.950000000000003" customHeight="1" x14ac:dyDescent="0.25">
      <c r="A34" s="2">
        <f t="shared" si="0"/>
        <v>21</v>
      </c>
      <c r="B34" s="177"/>
      <c r="C34" s="217"/>
      <c r="D34" s="187"/>
      <c r="E34" s="179"/>
      <c r="F34" s="182"/>
      <c r="G34" s="183"/>
      <c r="H34" s="179"/>
      <c r="I34" s="182"/>
      <c r="J34" s="183"/>
      <c r="K34" s="189"/>
      <c r="L34" s="192"/>
      <c r="M34" s="194"/>
      <c r="N34" s="196"/>
    </row>
    <row r="35" spans="1:14" ht="39.950000000000003" customHeight="1" x14ac:dyDescent="0.25">
      <c r="A35" s="2">
        <f t="shared" si="0"/>
        <v>22</v>
      </c>
      <c r="B35" s="178"/>
      <c r="C35" s="218"/>
      <c r="D35" s="188"/>
      <c r="E35" s="180"/>
      <c r="F35" s="180"/>
      <c r="G35" s="180"/>
      <c r="H35" s="184"/>
      <c r="I35" s="185"/>
      <c r="J35" s="186"/>
      <c r="K35" s="190"/>
      <c r="L35" s="193"/>
      <c r="M35" s="195"/>
      <c r="N35" s="197"/>
    </row>
    <row r="36" spans="1:14" ht="39.950000000000003" customHeight="1" x14ac:dyDescent="0.25">
      <c r="A36" s="2">
        <f t="shared" si="0"/>
        <v>23</v>
      </c>
      <c r="B36" s="177"/>
      <c r="C36" s="217"/>
      <c r="D36" s="187"/>
      <c r="E36" s="179"/>
      <c r="F36" s="182"/>
      <c r="G36" s="183"/>
      <c r="H36" s="179"/>
      <c r="I36" s="182"/>
      <c r="J36" s="183"/>
      <c r="K36" s="189"/>
      <c r="L36" s="192"/>
      <c r="M36" s="194"/>
      <c r="N36" s="196"/>
    </row>
    <row r="37" spans="1:14" ht="39.950000000000003" customHeight="1" x14ac:dyDescent="0.25">
      <c r="A37" s="2">
        <f t="shared" si="0"/>
        <v>24</v>
      </c>
      <c r="B37" s="178"/>
      <c r="C37" s="218"/>
      <c r="D37" s="188"/>
      <c r="E37" s="180"/>
      <c r="F37" s="180"/>
      <c r="G37" s="180"/>
      <c r="H37" s="184"/>
      <c r="I37" s="185"/>
      <c r="J37" s="186"/>
      <c r="K37" s="190"/>
      <c r="L37" s="193"/>
      <c r="M37" s="195"/>
      <c r="N37" s="197"/>
    </row>
    <row r="38" spans="1:14" ht="39.950000000000003" customHeight="1" x14ac:dyDescent="0.25">
      <c r="A38" s="2">
        <f t="shared" si="0"/>
        <v>25</v>
      </c>
      <c r="B38" s="177"/>
      <c r="C38" s="217"/>
      <c r="D38" s="187"/>
      <c r="E38" s="179"/>
      <c r="F38" s="182"/>
      <c r="G38" s="183"/>
      <c r="H38" s="179"/>
      <c r="I38" s="182"/>
      <c r="J38" s="183"/>
      <c r="K38" s="189"/>
      <c r="L38" s="192"/>
      <c r="M38" s="194"/>
      <c r="N38" s="196"/>
    </row>
    <row r="39" spans="1:14" ht="39.950000000000003" customHeight="1" x14ac:dyDescent="0.25">
      <c r="A39" s="2">
        <f t="shared" si="0"/>
        <v>26</v>
      </c>
      <c r="B39" s="178"/>
      <c r="C39" s="218"/>
      <c r="D39" s="188"/>
      <c r="E39" s="180"/>
      <c r="F39" s="180"/>
      <c r="G39" s="180"/>
      <c r="H39" s="184"/>
      <c r="I39" s="185"/>
      <c r="J39" s="186"/>
      <c r="K39" s="190"/>
      <c r="L39" s="193"/>
      <c r="M39" s="195"/>
      <c r="N39" s="197"/>
    </row>
    <row r="40" spans="1:14" ht="39.950000000000003" customHeight="1" x14ac:dyDescent="0.25">
      <c r="A40" s="2">
        <f t="shared" si="0"/>
        <v>27</v>
      </c>
      <c r="B40" s="177"/>
      <c r="C40" s="217"/>
      <c r="D40" s="187"/>
      <c r="E40" s="179"/>
      <c r="F40" s="182"/>
      <c r="G40" s="183"/>
      <c r="H40" s="179"/>
      <c r="I40" s="182"/>
      <c r="J40" s="183"/>
      <c r="K40" s="189"/>
      <c r="L40" s="192"/>
      <c r="M40" s="194"/>
      <c r="N40" s="196"/>
    </row>
    <row r="41" spans="1:14" ht="39.950000000000003" customHeight="1" x14ac:dyDescent="0.25">
      <c r="A41" s="2">
        <f t="shared" si="0"/>
        <v>28</v>
      </c>
      <c r="B41" s="178"/>
      <c r="C41" s="218"/>
      <c r="D41" s="188"/>
      <c r="E41" s="180"/>
      <c r="F41" s="180"/>
      <c r="G41" s="180"/>
      <c r="H41" s="184"/>
      <c r="I41" s="185"/>
      <c r="J41" s="186"/>
      <c r="K41" s="190"/>
      <c r="L41" s="193"/>
      <c r="M41" s="195"/>
      <c r="N41" s="197"/>
    </row>
    <row r="42" spans="1:14" ht="39.950000000000003" customHeight="1" x14ac:dyDescent="0.25">
      <c r="A42" s="2">
        <f t="shared" si="0"/>
        <v>29</v>
      </c>
      <c r="B42" s="177"/>
      <c r="C42" s="217"/>
      <c r="D42" s="187"/>
      <c r="E42" s="181"/>
      <c r="F42" s="181"/>
      <c r="G42" s="181"/>
      <c r="H42" s="179"/>
      <c r="I42" s="182"/>
      <c r="J42" s="183"/>
      <c r="K42" s="189"/>
      <c r="L42" s="192"/>
      <c r="M42" s="194"/>
      <c r="N42" s="196"/>
    </row>
    <row r="43" spans="1:14" ht="39.950000000000003" customHeight="1" x14ac:dyDescent="0.25">
      <c r="A43" s="2">
        <f t="shared" si="0"/>
        <v>30</v>
      </c>
      <c r="B43" s="178"/>
      <c r="C43" s="218"/>
      <c r="D43" s="188"/>
      <c r="E43" s="180"/>
      <c r="F43" s="180"/>
      <c r="G43" s="180"/>
      <c r="H43" s="184"/>
      <c r="I43" s="185"/>
      <c r="J43" s="186"/>
      <c r="K43" s="190"/>
      <c r="L43" s="193"/>
      <c r="M43" s="195"/>
      <c r="N43" s="197"/>
    </row>
    <row r="44" spans="1:14" ht="39.950000000000003" customHeight="1" x14ac:dyDescent="0.25">
      <c r="A44" s="2">
        <f t="shared" si="0"/>
        <v>31</v>
      </c>
      <c r="B44" s="177"/>
      <c r="C44" s="217"/>
      <c r="D44" s="187"/>
      <c r="E44" s="179"/>
      <c r="F44" s="182"/>
      <c r="G44" s="183"/>
      <c r="H44" s="179"/>
      <c r="I44" s="182"/>
      <c r="J44" s="183"/>
      <c r="K44" s="189"/>
      <c r="L44" s="192"/>
      <c r="M44" s="194"/>
      <c r="N44" s="196"/>
    </row>
    <row r="45" spans="1:14" ht="39.950000000000003" customHeight="1" x14ac:dyDescent="0.25">
      <c r="A45" s="2">
        <f t="shared" si="0"/>
        <v>32</v>
      </c>
      <c r="B45" s="178"/>
      <c r="C45" s="218"/>
      <c r="D45" s="188"/>
      <c r="E45" s="180"/>
      <c r="F45" s="180"/>
      <c r="G45" s="180"/>
      <c r="H45" s="184"/>
      <c r="I45" s="185"/>
      <c r="J45" s="186"/>
      <c r="K45" s="190"/>
      <c r="L45" s="193"/>
      <c r="M45" s="195"/>
      <c r="N45" s="197"/>
    </row>
    <row r="46" spans="1:14" ht="39.950000000000003" customHeight="1" x14ac:dyDescent="0.25">
      <c r="A46" s="2">
        <f t="shared" si="0"/>
        <v>33</v>
      </c>
      <c r="B46" s="177"/>
      <c r="C46" s="217"/>
      <c r="D46" s="187"/>
      <c r="E46" s="179"/>
      <c r="F46" s="182"/>
      <c r="G46" s="183"/>
      <c r="H46" s="179"/>
      <c r="I46" s="182"/>
      <c r="J46" s="183"/>
      <c r="K46" s="189"/>
      <c r="L46" s="192"/>
      <c r="M46" s="194"/>
      <c r="N46" s="196"/>
    </row>
    <row r="47" spans="1:14" ht="39.950000000000003" customHeight="1" x14ac:dyDescent="0.25">
      <c r="A47" s="2">
        <f t="shared" si="0"/>
        <v>34</v>
      </c>
      <c r="B47" s="178"/>
      <c r="C47" s="218"/>
      <c r="D47" s="188"/>
      <c r="E47" s="180"/>
      <c r="F47" s="180"/>
      <c r="G47" s="180"/>
      <c r="H47" s="184"/>
      <c r="I47" s="185"/>
      <c r="J47" s="186"/>
      <c r="K47" s="190"/>
      <c r="L47" s="193"/>
      <c r="M47" s="195"/>
      <c r="N47" s="197"/>
    </row>
    <row r="48" spans="1:14" ht="39.950000000000003" customHeight="1" x14ac:dyDescent="0.25">
      <c r="A48" s="2">
        <f t="shared" si="0"/>
        <v>35</v>
      </c>
      <c r="B48" s="177"/>
      <c r="C48" s="217"/>
      <c r="D48" s="187"/>
      <c r="E48" s="179"/>
      <c r="F48" s="182"/>
      <c r="G48" s="183"/>
      <c r="H48" s="179"/>
      <c r="I48" s="182"/>
      <c r="J48" s="183"/>
      <c r="K48" s="189"/>
      <c r="L48" s="192"/>
      <c r="M48" s="194"/>
      <c r="N48" s="196"/>
    </row>
    <row r="49" spans="1:14" ht="39.950000000000003" customHeight="1" x14ac:dyDescent="0.25">
      <c r="A49" s="2">
        <f t="shared" si="0"/>
        <v>36</v>
      </c>
      <c r="B49" s="178"/>
      <c r="C49" s="218"/>
      <c r="D49" s="188"/>
      <c r="E49" s="180"/>
      <c r="F49" s="180"/>
      <c r="G49" s="180"/>
      <c r="H49" s="184"/>
      <c r="I49" s="185"/>
      <c r="J49" s="186"/>
      <c r="K49" s="190"/>
      <c r="L49" s="193"/>
      <c r="M49" s="195"/>
      <c r="N49" s="197"/>
    </row>
    <row r="50" spans="1:14" ht="39.950000000000003" customHeight="1" x14ac:dyDescent="0.25">
      <c r="A50" s="2">
        <f t="shared" si="0"/>
        <v>37</v>
      </c>
      <c r="B50" s="177"/>
      <c r="C50" s="217"/>
      <c r="D50" s="187"/>
      <c r="E50" s="179"/>
      <c r="F50" s="182"/>
      <c r="G50" s="183"/>
      <c r="H50" s="179"/>
      <c r="I50" s="182"/>
      <c r="J50" s="183"/>
      <c r="K50" s="189"/>
      <c r="L50" s="192"/>
      <c r="M50" s="194"/>
      <c r="N50" s="196"/>
    </row>
    <row r="51" spans="1:14" ht="39.950000000000003" customHeight="1" x14ac:dyDescent="0.25">
      <c r="A51" s="2">
        <f t="shared" si="0"/>
        <v>38</v>
      </c>
      <c r="B51" s="178"/>
      <c r="C51" s="218"/>
      <c r="D51" s="188"/>
      <c r="E51" s="180"/>
      <c r="F51" s="180"/>
      <c r="G51" s="180"/>
      <c r="H51" s="184"/>
      <c r="I51" s="185"/>
      <c r="J51" s="186"/>
      <c r="K51" s="190"/>
      <c r="L51" s="193"/>
      <c r="M51" s="195"/>
      <c r="N51" s="197"/>
    </row>
    <row r="52" spans="1:14" ht="39.950000000000003" customHeight="1" x14ac:dyDescent="0.25">
      <c r="A52" s="2">
        <f t="shared" si="0"/>
        <v>39</v>
      </c>
      <c r="B52" s="177"/>
      <c r="C52" s="217"/>
      <c r="D52" s="187"/>
      <c r="E52" s="181"/>
      <c r="F52" s="181"/>
      <c r="G52" s="181"/>
      <c r="H52" s="179"/>
      <c r="I52" s="182"/>
      <c r="J52" s="183"/>
      <c r="K52" s="189"/>
      <c r="L52" s="192"/>
      <c r="M52" s="194"/>
      <c r="N52" s="196"/>
    </row>
    <row r="53" spans="1:14" ht="39.950000000000003" customHeight="1" x14ac:dyDescent="0.25">
      <c r="A53" s="2">
        <f t="shared" si="0"/>
        <v>40</v>
      </c>
      <c r="B53" s="178"/>
      <c r="C53" s="218"/>
      <c r="D53" s="188"/>
      <c r="E53" s="180"/>
      <c r="F53" s="180"/>
      <c r="G53" s="180"/>
      <c r="H53" s="184"/>
      <c r="I53" s="185"/>
      <c r="J53" s="186"/>
      <c r="K53" s="190"/>
      <c r="L53" s="193"/>
      <c r="M53" s="195"/>
      <c r="N53" s="197"/>
    </row>
    <row r="54" spans="1:14" ht="39.950000000000003" customHeight="1" x14ac:dyDescent="0.25">
      <c r="A54" s="2">
        <f t="shared" si="0"/>
        <v>41</v>
      </c>
      <c r="B54" s="177"/>
      <c r="C54" s="217"/>
      <c r="D54" s="187"/>
      <c r="E54" s="179"/>
      <c r="F54" s="182"/>
      <c r="G54" s="183"/>
      <c r="H54" s="179"/>
      <c r="I54" s="182"/>
      <c r="J54" s="183"/>
      <c r="K54" s="189"/>
      <c r="L54" s="192"/>
      <c r="M54" s="194"/>
      <c r="N54" s="196"/>
    </row>
    <row r="55" spans="1:14" ht="39.950000000000003" customHeight="1" x14ac:dyDescent="0.25">
      <c r="A55" s="2">
        <f t="shared" si="0"/>
        <v>42</v>
      </c>
      <c r="B55" s="178"/>
      <c r="C55" s="218"/>
      <c r="D55" s="188"/>
      <c r="E55" s="180"/>
      <c r="F55" s="180"/>
      <c r="G55" s="180"/>
      <c r="H55" s="184"/>
      <c r="I55" s="185"/>
      <c r="J55" s="186"/>
      <c r="K55" s="190"/>
      <c r="L55" s="193"/>
      <c r="M55" s="195"/>
      <c r="N55" s="197"/>
    </row>
    <row r="56" spans="1:14" ht="39.950000000000003" customHeight="1" x14ac:dyDescent="0.25">
      <c r="A56" s="2">
        <f t="shared" si="0"/>
        <v>43</v>
      </c>
      <c r="B56" s="177"/>
      <c r="C56" s="217"/>
      <c r="D56" s="187"/>
      <c r="E56" s="179"/>
      <c r="F56" s="182"/>
      <c r="G56" s="183"/>
      <c r="H56" s="179"/>
      <c r="I56" s="182"/>
      <c r="J56" s="183"/>
      <c r="K56" s="189"/>
      <c r="L56" s="192"/>
      <c r="M56" s="194"/>
      <c r="N56" s="196"/>
    </row>
    <row r="57" spans="1:14" ht="39.950000000000003" customHeight="1" x14ac:dyDescent="0.25">
      <c r="A57" s="2">
        <f t="shared" si="0"/>
        <v>44</v>
      </c>
      <c r="B57" s="178"/>
      <c r="C57" s="218"/>
      <c r="D57" s="188"/>
      <c r="E57" s="180"/>
      <c r="F57" s="180"/>
      <c r="G57" s="180"/>
      <c r="H57" s="184"/>
      <c r="I57" s="185"/>
      <c r="J57" s="186"/>
      <c r="K57" s="190"/>
      <c r="L57" s="193"/>
      <c r="M57" s="195"/>
      <c r="N57" s="197"/>
    </row>
    <row r="58" spans="1:14" ht="39.950000000000003" customHeight="1" x14ac:dyDescent="0.25">
      <c r="A58" s="2">
        <f t="shared" si="0"/>
        <v>45</v>
      </c>
      <c r="B58" s="177"/>
      <c r="C58" s="217"/>
      <c r="D58" s="187"/>
      <c r="E58" s="179"/>
      <c r="F58" s="182"/>
      <c r="G58" s="183"/>
      <c r="H58" s="179"/>
      <c r="I58" s="182"/>
      <c r="J58" s="183"/>
      <c r="K58" s="189"/>
      <c r="L58" s="192"/>
      <c r="M58" s="194"/>
      <c r="N58" s="196"/>
    </row>
    <row r="59" spans="1:14" ht="39.950000000000003" customHeight="1" x14ac:dyDescent="0.25">
      <c r="A59" s="2">
        <f t="shared" si="0"/>
        <v>46</v>
      </c>
      <c r="B59" s="178"/>
      <c r="C59" s="218"/>
      <c r="D59" s="188"/>
      <c r="E59" s="180"/>
      <c r="F59" s="180"/>
      <c r="G59" s="180"/>
      <c r="H59" s="184"/>
      <c r="I59" s="185"/>
      <c r="J59" s="186"/>
      <c r="K59" s="190"/>
      <c r="L59" s="193"/>
      <c r="M59" s="195"/>
      <c r="N59" s="197"/>
    </row>
    <row r="60" spans="1:14" ht="39.950000000000003" customHeight="1" x14ac:dyDescent="0.25">
      <c r="A60" s="2">
        <f t="shared" si="0"/>
        <v>47</v>
      </c>
      <c r="B60" s="177"/>
      <c r="C60" s="217"/>
      <c r="D60" s="187"/>
      <c r="E60" s="179"/>
      <c r="F60" s="182"/>
      <c r="G60" s="183"/>
      <c r="H60" s="179"/>
      <c r="I60" s="182"/>
      <c r="J60" s="183"/>
      <c r="K60" s="189"/>
      <c r="L60" s="192"/>
      <c r="M60" s="194"/>
      <c r="N60" s="196"/>
    </row>
    <row r="61" spans="1:14" ht="39.950000000000003" customHeight="1" x14ac:dyDescent="0.25">
      <c r="A61" s="2">
        <f t="shared" si="0"/>
        <v>48</v>
      </c>
      <c r="B61" s="178"/>
      <c r="C61" s="218"/>
      <c r="D61" s="188"/>
      <c r="E61" s="180"/>
      <c r="F61" s="180"/>
      <c r="G61" s="180"/>
      <c r="H61" s="184"/>
      <c r="I61" s="185"/>
      <c r="J61" s="186"/>
      <c r="K61" s="190"/>
      <c r="L61" s="193"/>
      <c r="M61" s="195"/>
      <c r="N61" s="197"/>
    </row>
    <row r="62" spans="1:14" ht="39.950000000000003" customHeight="1" x14ac:dyDescent="0.25">
      <c r="A62" s="2">
        <f t="shared" si="0"/>
        <v>49</v>
      </c>
      <c r="B62" s="177"/>
      <c r="C62" s="217"/>
      <c r="D62" s="187"/>
      <c r="E62" s="181"/>
      <c r="F62" s="181"/>
      <c r="G62" s="181"/>
      <c r="H62" s="179"/>
      <c r="I62" s="182"/>
      <c r="J62" s="183"/>
      <c r="K62" s="189"/>
      <c r="L62" s="192"/>
      <c r="M62" s="194"/>
      <c r="N62" s="196"/>
    </row>
    <row r="63" spans="1:14" ht="39.950000000000003" customHeight="1" x14ac:dyDescent="0.25">
      <c r="A63" s="2">
        <f t="shared" si="0"/>
        <v>50</v>
      </c>
      <c r="B63" s="178"/>
      <c r="C63" s="218"/>
      <c r="D63" s="188"/>
      <c r="E63" s="180"/>
      <c r="F63" s="180"/>
      <c r="G63" s="180"/>
      <c r="H63" s="184"/>
      <c r="I63" s="185"/>
      <c r="J63" s="186"/>
      <c r="K63" s="190"/>
      <c r="L63" s="193"/>
      <c r="M63" s="195"/>
      <c r="N63" s="197"/>
    </row>
    <row r="64" spans="1:14" ht="39.950000000000003" customHeight="1" x14ac:dyDescent="0.25">
      <c r="A64" s="2">
        <f t="shared" si="0"/>
        <v>51</v>
      </c>
      <c r="B64" s="177"/>
      <c r="C64" s="217"/>
      <c r="D64" s="187"/>
      <c r="E64" s="179"/>
      <c r="F64" s="182"/>
      <c r="G64" s="183"/>
      <c r="H64" s="179"/>
      <c r="I64" s="182"/>
      <c r="J64" s="183"/>
      <c r="K64" s="189"/>
      <c r="L64" s="192"/>
      <c r="M64" s="194"/>
      <c r="N64" s="196"/>
    </row>
    <row r="65" spans="1:14" ht="39.950000000000003" customHeight="1" x14ac:dyDescent="0.25">
      <c r="A65" s="2">
        <f t="shared" si="0"/>
        <v>52</v>
      </c>
      <c r="B65" s="178"/>
      <c r="C65" s="218"/>
      <c r="D65" s="188"/>
      <c r="E65" s="180"/>
      <c r="F65" s="180"/>
      <c r="G65" s="180"/>
      <c r="H65" s="184"/>
      <c r="I65" s="185"/>
      <c r="J65" s="186"/>
      <c r="K65" s="190"/>
      <c r="L65" s="193"/>
      <c r="M65" s="195"/>
      <c r="N65" s="197"/>
    </row>
    <row r="66" spans="1:14" ht="39.950000000000003" customHeight="1" x14ac:dyDescent="0.25">
      <c r="A66" s="2">
        <f t="shared" si="0"/>
        <v>53</v>
      </c>
      <c r="B66" s="177"/>
      <c r="C66" s="217"/>
      <c r="D66" s="187"/>
      <c r="E66" s="179"/>
      <c r="F66" s="182"/>
      <c r="G66" s="183"/>
      <c r="H66" s="179"/>
      <c r="I66" s="182"/>
      <c r="J66" s="183"/>
      <c r="K66" s="189"/>
      <c r="L66" s="192"/>
      <c r="M66" s="194"/>
      <c r="N66" s="196"/>
    </row>
    <row r="67" spans="1:14" ht="39.950000000000003" customHeight="1" x14ac:dyDescent="0.25">
      <c r="A67" s="2">
        <f t="shared" si="0"/>
        <v>54</v>
      </c>
      <c r="B67" s="178"/>
      <c r="C67" s="218"/>
      <c r="D67" s="188"/>
      <c r="E67" s="180"/>
      <c r="F67" s="180"/>
      <c r="G67" s="180"/>
      <c r="H67" s="184"/>
      <c r="I67" s="185"/>
      <c r="J67" s="186"/>
      <c r="K67" s="190"/>
      <c r="L67" s="193"/>
      <c r="M67" s="195"/>
      <c r="N67" s="197"/>
    </row>
    <row r="68" spans="1:14" ht="39.950000000000003" customHeight="1" x14ac:dyDescent="0.25">
      <c r="A68" s="2">
        <f t="shared" si="0"/>
        <v>55</v>
      </c>
      <c r="B68" s="177"/>
      <c r="C68" s="217"/>
      <c r="D68" s="187"/>
      <c r="E68" s="179"/>
      <c r="F68" s="182"/>
      <c r="G68" s="183"/>
      <c r="H68" s="179"/>
      <c r="I68" s="182"/>
      <c r="J68" s="183"/>
      <c r="K68" s="189"/>
      <c r="L68" s="192"/>
      <c r="M68" s="194"/>
      <c r="N68" s="196"/>
    </row>
    <row r="69" spans="1:14" ht="39.950000000000003" customHeight="1" x14ac:dyDescent="0.25">
      <c r="A69" s="2">
        <f t="shared" si="0"/>
        <v>56</v>
      </c>
      <c r="B69" s="178"/>
      <c r="C69" s="218"/>
      <c r="D69" s="188"/>
      <c r="E69" s="180"/>
      <c r="F69" s="180"/>
      <c r="G69" s="180"/>
      <c r="H69" s="184"/>
      <c r="I69" s="185"/>
      <c r="J69" s="186"/>
      <c r="K69" s="190"/>
      <c r="L69" s="193"/>
      <c r="M69" s="195"/>
      <c r="N69" s="197"/>
    </row>
    <row r="70" spans="1:14" ht="39.950000000000003" customHeight="1" x14ac:dyDescent="0.25">
      <c r="A70" s="2">
        <f t="shared" si="0"/>
        <v>57</v>
      </c>
      <c r="B70" s="177"/>
      <c r="C70" s="217"/>
      <c r="D70" s="187"/>
      <c r="E70" s="179"/>
      <c r="F70" s="182"/>
      <c r="G70" s="183"/>
      <c r="H70" s="179"/>
      <c r="I70" s="182"/>
      <c r="J70" s="183"/>
      <c r="K70" s="189"/>
      <c r="L70" s="192"/>
      <c r="M70" s="194"/>
      <c r="N70" s="196"/>
    </row>
    <row r="71" spans="1:14" ht="39.950000000000003" customHeight="1" x14ac:dyDescent="0.25">
      <c r="A71" s="2">
        <f t="shared" si="0"/>
        <v>58</v>
      </c>
      <c r="B71" s="178"/>
      <c r="C71" s="218"/>
      <c r="D71" s="188"/>
      <c r="E71" s="180"/>
      <c r="F71" s="180"/>
      <c r="G71" s="180"/>
      <c r="H71" s="184"/>
      <c r="I71" s="185"/>
      <c r="J71" s="186"/>
      <c r="K71" s="190"/>
      <c r="L71" s="193"/>
      <c r="M71" s="195"/>
      <c r="N71" s="197"/>
    </row>
    <row r="72" spans="1:14" ht="39.950000000000003" customHeight="1" x14ac:dyDescent="0.25">
      <c r="A72" s="2">
        <f t="shared" si="0"/>
        <v>59</v>
      </c>
      <c r="B72" s="177"/>
      <c r="C72" s="217"/>
      <c r="D72" s="187"/>
      <c r="E72" s="181"/>
      <c r="F72" s="181"/>
      <c r="G72" s="181"/>
      <c r="H72" s="179"/>
      <c r="I72" s="182"/>
      <c r="J72" s="183"/>
      <c r="K72" s="189"/>
      <c r="L72" s="192"/>
      <c r="M72" s="194"/>
      <c r="N72" s="196"/>
    </row>
    <row r="73" spans="1:14" ht="39.950000000000003" customHeight="1" x14ac:dyDescent="0.25">
      <c r="A73" s="2">
        <f t="shared" si="0"/>
        <v>60</v>
      </c>
      <c r="B73" s="178"/>
      <c r="C73" s="218"/>
      <c r="D73" s="188"/>
      <c r="E73" s="180"/>
      <c r="F73" s="180"/>
      <c r="G73" s="180"/>
      <c r="H73" s="184"/>
      <c r="I73" s="185"/>
      <c r="J73" s="186"/>
      <c r="K73" s="190"/>
      <c r="L73" s="193"/>
      <c r="M73" s="195"/>
      <c r="N73" s="197"/>
    </row>
    <row r="74" spans="1:14" ht="39.950000000000003" customHeight="1" x14ac:dyDescent="0.25">
      <c r="A74" s="2">
        <f t="shared" si="0"/>
        <v>61</v>
      </c>
      <c r="B74" s="177"/>
      <c r="C74" s="217"/>
      <c r="D74" s="187"/>
      <c r="E74" s="179"/>
      <c r="F74" s="182"/>
      <c r="G74" s="183"/>
      <c r="H74" s="179"/>
      <c r="I74" s="182"/>
      <c r="J74" s="183"/>
      <c r="K74" s="189"/>
      <c r="L74" s="192"/>
      <c r="M74" s="194"/>
      <c r="N74" s="196"/>
    </row>
    <row r="75" spans="1:14" ht="39.950000000000003" customHeight="1" x14ac:dyDescent="0.25">
      <c r="A75" s="2">
        <f t="shared" si="0"/>
        <v>62</v>
      </c>
      <c r="B75" s="178"/>
      <c r="C75" s="218"/>
      <c r="D75" s="188"/>
      <c r="E75" s="180"/>
      <c r="F75" s="180"/>
      <c r="G75" s="180"/>
      <c r="H75" s="184"/>
      <c r="I75" s="185"/>
      <c r="J75" s="186"/>
      <c r="K75" s="190"/>
      <c r="L75" s="193"/>
      <c r="M75" s="195"/>
      <c r="N75" s="197"/>
    </row>
    <row r="76" spans="1:14" ht="39.950000000000003" customHeight="1" x14ac:dyDescent="0.25">
      <c r="A76" s="2">
        <f t="shared" si="0"/>
        <v>63</v>
      </c>
      <c r="B76" s="177"/>
      <c r="C76" s="217"/>
      <c r="D76" s="187"/>
      <c r="E76" s="179"/>
      <c r="F76" s="182"/>
      <c r="G76" s="183"/>
      <c r="H76" s="179"/>
      <c r="I76" s="182"/>
      <c r="J76" s="183"/>
      <c r="K76" s="189"/>
      <c r="L76" s="192"/>
      <c r="M76" s="194"/>
      <c r="N76" s="196"/>
    </row>
    <row r="77" spans="1:14" ht="39.950000000000003" customHeight="1" x14ac:dyDescent="0.25">
      <c r="A77" s="2">
        <f t="shared" si="0"/>
        <v>64</v>
      </c>
      <c r="B77" s="178"/>
      <c r="C77" s="218"/>
      <c r="D77" s="188"/>
      <c r="E77" s="180"/>
      <c r="F77" s="180"/>
      <c r="G77" s="180"/>
      <c r="H77" s="184"/>
      <c r="I77" s="185"/>
      <c r="J77" s="186"/>
      <c r="K77" s="190"/>
      <c r="L77" s="193"/>
      <c r="M77" s="195"/>
      <c r="N77" s="197"/>
    </row>
    <row r="78" spans="1:14" ht="39.950000000000003" customHeight="1" x14ac:dyDescent="0.25">
      <c r="A78" s="2">
        <f t="shared" si="0"/>
        <v>65</v>
      </c>
      <c r="B78" s="177"/>
      <c r="C78" s="217"/>
      <c r="D78" s="187"/>
      <c r="E78" s="179"/>
      <c r="F78" s="182"/>
      <c r="G78" s="183"/>
      <c r="H78" s="179"/>
      <c r="I78" s="182"/>
      <c r="J78" s="183"/>
      <c r="K78" s="189"/>
      <c r="L78" s="192"/>
      <c r="M78" s="194"/>
      <c r="N78" s="196"/>
    </row>
    <row r="79" spans="1:14" ht="39.950000000000003" customHeight="1" x14ac:dyDescent="0.25">
      <c r="A79" s="2">
        <f t="shared" ref="A79:A142" si="1">ROW(A66)</f>
        <v>66</v>
      </c>
      <c r="B79" s="178"/>
      <c r="C79" s="218"/>
      <c r="D79" s="188"/>
      <c r="E79" s="180"/>
      <c r="F79" s="180"/>
      <c r="G79" s="180"/>
      <c r="H79" s="184"/>
      <c r="I79" s="185"/>
      <c r="J79" s="186"/>
      <c r="K79" s="190"/>
      <c r="L79" s="193"/>
      <c r="M79" s="195"/>
      <c r="N79" s="197"/>
    </row>
    <row r="80" spans="1:14" ht="39.950000000000003" customHeight="1" x14ac:dyDescent="0.25">
      <c r="A80" s="2">
        <f t="shared" si="1"/>
        <v>67</v>
      </c>
      <c r="B80" s="177"/>
      <c r="C80" s="217"/>
      <c r="D80" s="187"/>
      <c r="E80" s="179"/>
      <c r="F80" s="182"/>
      <c r="G80" s="183"/>
      <c r="H80" s="179"/>
      <c r="I80" s="182"/>
      <c r="J80" s="183"/>
      <c r="K80" s="189"/>
      <c r="L80" s="192"/>
      <c r="M80" s="194"/>
      <c r="N80" s="196"/>
    </row>
    <row r="81" spans="1:14" ht="39.950000000000003" customHeight="1" x14ac:dyDescent="0.25">
      <c r="A81" s="2">
        <f t="shared" si="1"/>
        <v>68</v>
      </c>
      <c r="B81" s="178"/>
      <c r="C81" s="218"/>
      <c r="D81" s="188"/>
      <c r="E81" s="180"/>
      <c r="F81" s="180"/>
      <c r="G81" s="180"/>
      <c r="H81" s="184"/>
      <c r="I81" s="185"/>
      <c r="J81" s="186"/>
      <c r="K81" s="190"/>
      <c r="L81" s="193"/>
      <c r="M81" s="195"/>
      <c r="N81" s="197"/>
    </row>
    <row r="82" spans="1:14" ht="39.950000000000003" customHeight="1" x14ac:dyDescent="0.25">
      <c r="A82" s="2">
        <f t="shared" si="1"/>
        <v>69</v>
      </c>
      <c r="B82" s="177"/>
      <c r="C82" s="217"/>
      <c r="D82" s="187"/>
      <c r="E82" s="181"/>
      <c r="F82" s="181"/>
      <c r="G82" s="181"/>
      <c r="H82" s="179"/>
      <c r="I82" s="182"/>
      <c r="J82" s="183"/>
      <c r="K82" s="189"/>
      <c r="L82" s="192"/>
      <c r="M82" s="194"/>
      <c r="N82" s="196"/>
    </row>
    <row r="83" spans="1:14" ht="39.950000000000003" customHeight="1" x14ac:dyDescent="0.25">
      <c r="A83" s="2">
        <f t="shared" si="1"/>
        <v>70</v>
      </c>
      <c r="B83" s="178"/>
      <c r="C83" s="218"/>
      <c r="D83" s="188"/>
      <c r="E83" s="180"/>
      <c r="F83" s="180"/>
      <c r="G83" s="180"/>
      <c r="H83" s="184"/>
      <c r="I83" s="185"/>
      <c r="J83" s="186"/>
      <c r="K83" s="190"/>
      <c r="L83" s="193"/>
      <c r="M83" s="195"/>
      <c r="N83" s="197"/>
    </row>
    <row r="84" spans="1:14" ht="39.950000000000003" customHeight="1" x14ac:dyDescent="0.25">
      <c r="A84" s="2">
        <f t="shared" si="1"/>
        <v>71</v>
      </c>
      <c r="B84" s="177"/>
      <c r="C84" s="217"/>
      <c r="D84" s="187"/>
      <c r="E84" s="179"/>
      <c r="F84" s="182"/>
      <c r="G84" s="183"/>
      <c r="H84" s="179"/>
      <c r="I84" s="182"/>
      <c r="J84" s="183"/>
      <c r="K84" s="189"/>
      <c r="L84" s="192"/>
      <c r="M84" s="194"/>
      <c r="N84" s="196"/>
    </row>
    <row r="85" spans="1:14" ht="39.950000000000003" customHeight="1" x14ac:dyDescent="0.25">
      <c r="A85" s="2">
        <f t="shared" si="1"/>
        <v>72</v>
      </c>
      <c r="B85" s="178"/>
      <c r="C85" s="218"/>
      <c r="D85" s="188"/>
      <c r="E85" s="180"/>
      <c r="F85" s="180"/>
      <c r="G85" s="180"/>
      <c r="H85" s="184"/>
      <c r="I85" s="185"/>
      <c r="J85" s="186"/>
      <c r="K85" s="190"/>
      <c r="L85" s="193"/>
      <c r="M85" s="195"/>
      <c r="N85" s="197"/>
    </row>
    <row r="86" spans="1:14" ht="39.950000000000003" customHeight="1" x14ac:dyDescent="0.25">
      <c r="A86" s="2">
        <f t="shared" si="1"/>
        <v>73</v>
      </c>
      <c r="B86" s="177"/>
      <c r="C86" s="217"/>
      <c r="D86" s="187"/>
      <c r="E86" s="179"/>
      <c r="F86" s="182"/>
      <c r="G86" s="183"/>
      <c r="H86" s="179"/>
      <c r="I86" s="182"/>
      <c r="J86" s="183"/>
      <c r="K86" s="189"/>
      <c r="L86" s="192"/>
      <c r="M86" s="194"/>
      <c r="N86" s="196"/>
    </row>
    <row r="87" spans="1:14" ht="39.950000000000003" customHeight="1" x14ac:dyDescent="0.25">
      <c r="A87" s="2">
        <f t="shared" si="1"/>
        <v>74</v>
      </c>
      <c r="B87" s="178"/>
      <c r="C87" s="218"/>
      <c r="D87" s="188"/>
      <c r="E87" s="180"/>
      <c r="F87" s="180"/>
      <c r="G87" s="180"/>
      <c r="H87" s="184"/>
      <c r="I87" s="185"/>
      <c r="J87" s="186"/>
      <c r="K87" s="190"/>
      <c r="L87" s="193"/>
      <c r="M87" s="195"/>
      <c r="N87" s="197"/>
    </row>
    <row r="88" spans="1:14" ht="39.950000000000003" customHeight="1" x14ac:dyDescent="0.25">
      <c r="A88" s="2">
        <f t="shared" si="1"/>
        <v>75</v>
      </c>
      <c r="B88" s="177"/>
      <c r="C88" s="217"/>
      <c r="D88" s="187"/>
      <c r="E88" s="179"/>
      <c r="F88" s="182"/>
      <c r="G88" s="183"/>
      <c r="H88" s="179"/>
      <c r="I88" s="182"/>
      <c r="J88" s="183"/>
      <c r="K88" s="189"/>
      <c r="L88" s="192"/>
      <c r="M88" s="194"/>
      <c r="N88" s="196"/>
    </row>
    <row r="89" spans="1:14" ht="39.950000000000003" customHeight="1" x14ac:dyDescent="0.25">
      <c r="A89" s="2">
        <f t="shared" si="1"/>
        <v>76</v>
      </c>
      <c r="B89" s="178"/>
      <c r="C89" s="218"/>
      <c r="D89" s="188"/>
      <c r="E89" s="180"/>
      <c r="F89" s="180"/>
      <c r="G89" s="180"/>
      <c r="H89" s="184"/>
      <c r="I89" s="185"/>
      <c r="J89" s="186"/>
      <c r="K89" s="190"/>
      <c r="L89" s="193"/>
      <c r="M89" s="195"/>
      <c r="N89" s="197"/>
    </row>
    <row r="90" spans="1:14" ht="39.950000000000003" customHeight="1" x14ac:dyDescent="0.25">
      <c r="A90" s="2">
        <f t="shared" si="1"/>
        <v>77</v>
      </c>
      <c r="B90" s="177"/>
      <c r="C90" s="217"/>
      <c r="D90" s="187"/>
      <c r="E90" s="179"/>
      <c r="F90" s="182"/>
      <c r="G90" s="183"/>
      <c r="H90" s="179"/>
      <c r="I90" s="182"/>
      <c r="J90" s="183"/>
      <c r="K90" s="189"/>
      <c r="L90" s="192"/>
      <c r="M90" s="194"/>
      <c r="N90" s="196"/>
    </row>
    <row r="91" spans="1:14" ht="39.950000000000003" customHeight="1" x14ac:dyDescent="0.25">
      <c r="A91" s="2">
        <f t="shared" si="1"/>
        <v>78</v>
      </c>
      <c r="B91" s="178"/>
      <c r="C91" s="218"/>
      <c r="D91" s="188"/>
      <c r="E91" s="180"/>
      <c r="F91" s="180"/>
      <c r="G91" s="180"/>
      <c r="H91" s="184"/>
      <c r="I91" s="185"/>
      <c r="J91" s="186"/>
      <c r="K91" s="190"/>
      <c r="L91" s="193"/>
      <c r="M91" s="195"/>
      <c r="N91" s="197"/>
    </row>
    <row r="92" spans="1:14" ht="39.950000000000003" customHeight="1" x14ac:dyDescent="0.25">
      <c r="A92" s="2">
        <f t="shared" si="1"/>
        <v>79</v>
      </c>
      <c r="B92" s="177"/>
      <c r="C92" s="217"/>
      <c r="D92" s="187"/>
      <c r="E92" s="181"/>
      <c r="F92" s="181"/>
      <c r="G92" s="181"/>
      <c r="H92" s="179"/>
      <c r="I92" s="182"/>
      <c r="J92" s="183"/>
      <c r="K92" s="189"/>
      <c r="L92" s="192"/>
      <c r="M92" s="194"/>
      <c r="N92" s="196"/>
    </row>
    <row r="93" spans="1:14" ht="39.950000000000003" customHeight="1" x14ac:dyDescent="0.25">
      <c r="A93" s="2">
        <f t="shared" si="1"/>
        <v>80</v>
      </c>
      <c r="B93" s="178"/>
      <c r="C93" s="218"/>
      <c r="D93" s="188"/>
      <c r="E93" s="180"/>
      <c r="F93" s="180"/>
      <c r="G93" s="180"/>
      <c r="H93" s="184"/>
      <c r="I93" s="185"/>
      <c r="J93" s="186"/>
      <c r="K93" s="190"/>
      <c r="L93" s="193"/>
      <c r="M93" s="195"/>
      <c r="N93" s="197"/>
    </row>
    <row r="94" spans="1:14" ht="39.950000000000003" customHeight="1" x14ac:dyDescent="0.25">
      <c r="A94" s="2">
        <f t="shared" si="1"/>
        <v>81</v>
      </c>
      <c r="B94" s="177"/>
      <c r="C94" s="217"/>
      <c r="D94" s="187"/>
      <c r="E94" s="179"/>
      <c r="F94" s="182"/>
      <c r="G94" s="183"/>
      <c r="H94" s="179"/>
      <c r="I94" s="182"/>
      <c r="J94" s="183"/>
      <c r="K94" s="189"/>
      <c r="L94" s="192"/>
      <c r="M94" s="194"/>
      <c r="N94" s="196"/>
    </row>
    <row r="95" spans="1:14" ht="39.950000000000003" customHeight="1" x14ac:dyDescent="0.25">
      <c r="A95" s="2">
        <f t="shared" si="1"/>
        <v>82</v>
      </c>
      <c r="B95" s="178"/>
      <c r="C95" s="218"/>
      <c r="D95" s="188"/>
      <c r="E95" s="180"/>
      <c r="F95" s="180"/>
      <c r="G95" s="180"/>
      <c r="H95" s="184"/>
      <c r="I95" s="185"/>
      <c r="J95" s="186"/>
      <c r="K95" s="190"/>
      <c r="L95" s="193"/>
      <c r="M95" s="195"/>
      <c r="N95" s="197"/>
    </row>
    <row r="96" spans="1:14" ht="39.950000000000003" customHeight="1" x14ac:dyDescent="0.25">
      <c r="A96" s="2">
        <f t="shared" si="1"/>
        <v>83</v>
      </c>
      <c r="B96" s="177"/>
      <c r="C96" s="217"/>
      <c r="D96" s="187"/>
      <c r="E96" s="179"/>
      <c r="F96" s="182"/>
      <c r="G96" s="183"/>
      <c r="H96" s="179"/>
      <c r="I96" s="182"/>
      <c r="J96" s="183"/>
      <c r="K96" s="189"/>
      <c r="L96" s="192"/>
      <c r="M96" s="194"/>
      <c r="N96" s="196"/>
    </row>
    <row r="97" spans="1:14" ht="39.950000000000003" customHeight="1" x14ac:dyDescent="0.25">
      <c r="A97" s="2">
        <f t="shared" si="1"/>
        <v>84</v>
      </c>
      <c r="B97" s="178"/>
      <c r="C97" s="218"/>
      <c r="D97" s="188"/>
      <c r="E97" s="180"/>
      <c r="F97" s="180"/>
      <c r="G97" s="180"/>
      <c r="H97" s="184"/>
      <c r="I97" s="185"/>
      <c r="J97" s="186"/>
      <c r="K97" s="190"/>
      <c r="L97" s="193"/>
      <c r="M97" s="195"/>
      <c r="N97" s="197"/>
    </row>
    <row r="98" spans="1:14" ht="39.950000000000003" customHeight="1" x14ac:dyDescent="0.25">
      <c r="A98" s="2">
        <f t="shared" si="1"/>
        <v>85</v>
      </c>
      <c r="B98" s="177"/>
      <c r="C98" s="217"/>
      <c r="D98" s="187"/>
      <c r="E98" s="179"/>
      <c r="F98" s="182"/>
      <c r="G98" s="183"/>
      <c r="H98" s="179"/>
      <c r="I98" s="182"/>
      <c r="J98" s="183"/>
      <c r="K98" s="189"/>
      <c r="L98" s="192"/>
      <c r="M98" s="194"/>
      <c r="N98" s="196"/>
    </row>
    <row r="99" spans="1:14" ht="39.950000000000003" customHeight="1" x14ac:dyDescent="0.25">
      <c r="A99" s="2">
        <f t="shared" si="1"/>
        <v>86</v>
      </c>
      <c r="B99" s="178"/>
      <c r="C99" s="218"/>
      <c r="D99" s="188"/>
      <c r="E99" s="180"/>
      <c r="F99" s="180"/>
      <c r="G99" s="180"/>
      <c r="H99" s="184"/>
      <c r="I99" s="185"/>
      <c r="J99" s="186"/>
      <c r="K99" s="190"/>
      <c r="L99" s="193"/>
      <c r="M99" s="195"/>
      <c r="N99" s="197"/>
    </row>
    <row r="100" spans="1:14" ht="39.950000000000003" customHeight="1" x14ac:dyDescent="0.25">
      <c r="A100" s="2">
        <f t="shared" si="1"/>
        <v>87</v>
      </c>
      <c r="B100" s="177"/>
      <c r="C100" s="217"/>
      <c r="D100" s="187"/>
      <c r="E100" s="179"/>
      <c r="F100" s="182"/>
      <c r="G100" s="183"/>
      <c r="H100" s="179"/>
      <c r="I100" s="182"/>
      <c r="J100" s="183"/>
      <c r="K100" s="189"/>
      <c r="L100" s="192"/>
      <c r="M100" s="194"/>
      <c r="N100" s="196"/>
    </row>
    <row r="101" spans="1:14" ht="39.950000000000003" customHeight="1" x14ac:dyDescent="0.25">
      <c r="A101" s="2">
        <f t="shared" si="1"/>
        <v>88</v>
      </c>
      <c r="B101" s="178"/>
      <c r="C101" s="218"/>
      <c r="D101" s="188"/>
      <c r="E101" s="180"/>
      <c r="F101" s="180"/>
      <c r="G101" s="180"/>
      <c r="H101" s="184"/>
      <c r="I101" s="185"/>
      <c r="J101" s="186"/>
      <c r="K101" s="190"/>
      <c r="L101" s="193"/>
      <c r="M101" s="195"/>
      <c r="N101" s="197"/>
    </row>
    <row r="102" spans="1:14" ht="39.950000000000003" customHeight="1" x14ac:dyDescent="0.25">
      <c r="A102" s="2">
        <f t="shared" si="1"/>
        <v>89</v>
      </c>
      <c r="B102" s="177"/>
      <c r="C102" s="217"/>
      <c r="D102" s="187"/>
      <c r="E102" s="181"/>
      <c r="F102" s="181"/>
      <c r="G102" s="181"/>
      <c r="H102" s="179"/>
      <c r="I102" s="182"/>
      <c r="J102" s="183"/>
      <c r="K102" s="189"/>
      <c r="L102" s="192"/>
      <c r="M102" s="194"/>
      <c r="N102" s="196"/>
    </row>
    <row r="103" spans="1:14" ht="39.950000000000003" customHeight="1" x14ac:dyDescent="0.25">
      <c r="A103" s="2">
        <f t="shared" si="1"/>
        <v>90</v>
      </c>
      <c r="B103" s="178"/>
      <c r="C103" s="218"/>
      <c r="D103" s="188"/>
      <c r="E103" s="180"/>
      <c r="F103" s="180"/>
      <c r="G103" s="180"/>
      <c r="H103" s="184"/>
      <c r="I103" s="185"/>
      <c r="J103" s="186"/>
      <c r="K103" s="190"/>
      <c r="L103" s="193"/>
      <c r="M103" s="195"/>
      <c r="N103" s="197"/>
    </row>
    <row r="104" spans="1:14" ht="39.950000000000003" customHeight="1" x14ac:dyDescent="0.25">
      <c r="A104" s="2">
        <f t="shared" si="1"/>
        <v>91</v>
      </c>
      <c r="B104" s="177"/>
      <c r="C104" s="217"/>
      <c r="D104" s="187"/>
      <c r="E104" s="179"/>
      <c r="F104" s="182"/>
      <c r="G104" s="183"/>
      <c r="H104" s="179"/>
      <c r="I104" s="182"/>
      <c r="J104" s="183"/>
      <c r="K104" s="189"/>
      <c r="L104" s="192"/>
      <c r="M104" s="194"/>
      <c r="N104" s="196"/>
    </row>
    <row r="105" spans="1:14" ht="39.950000000000003" customHeight="1" x14ac:dyDescent="0.25">
      <c r="A105" s="2">
        <f t="shared" si="1"/>
        <v>92</v>
      </c>
      <c r="B105" s="178"/>
      <c r="C105" s="218"/>
      <c r="D105" s="188"/>
      <c r="E105" s="180"/>
      <c r="F105" s="180"/>
      <c r="G105" s="180"/>
      <c r="H105" s="184"/>
      <c r="I105" s="185"/>
      <c r="J105" s="186"/>
      <c r="K105" s="190"/>
      <c r="L105" s="193"/>
      <c r="M105" s="195"/>
      <c r="N105" s="197"/>
    </row>
    <row r="106" spans="1:14" ht="39.950000000000003" customHeight="1" x14ac:dyDescent="0.25">
      <c r="A106" s="2">
        <f t="shared" si="1"/>
        <v>93</v>
      </c>
      <c r="B106" s="177"/>
      <c r="C106" s="217"/>
      <c r="D106" s="187"/>
      <c r="E106" s="179"/>
      <c r="F106" s="182"/>
      <c r="G106" s="183"/>
      <c r="H106" s="179"/>
      <c r="I106" s="182"/>
      <c r="J106" s="183"/>
      <c r="K106" s="189"/>
      <c r="L106" s="192"/>
      <c r="M106" s="194"/>
      <c r="N106" s="196"/>
    </row>
    <row r="107" spans="1:14" ht="39.950000000000003" customHeight="1" x14ac:dyDescent="0.25">
      <c r="A107" s="2">
        <f t="shared" si="1"/>
        <v>94</v>
      </c>
      <c r="B107" s="178"/>
      <c r="C107" s="218"/>
      <c r="D107" s="188"/>
      <c r="E107" s="180"/>
      <c r="F107" s="180"/>
      <c r="G107" s="180"/>
      <c r="H107" s="184"/>
      <c r="I107" s="185"/>
      <c r="J107" s="186"/>
      <c r="K107" s="190"/>
      <c r="L107" s="193"/>
      <c r="M107" s="195"/>
      <c r="N107" s="197"/>
    </row>
    <row r="108" spans="1:14" ht="39.950000000000003" customHeight="1" x14ac:dyDescent="0.25">
      <c r="A108" s="2">
        <f t="shared" si="1"/>
        <v>95</v>
      </c>
      <c r="B108" s="177"/>
      <c r="C108" s="217"/>
      <c r="D108" s="187"/>
      <c r="E108" s="179"/>
      <c r="F108" s="182"/>
      <c r="G108" s="183"/>
      <c r="H108" s="179"/>
      <c r="I108" s="182"/>
      <c r="J108" s="183"/>
      <c r="K108" s="189"/>
      <c r="L108" s="192"/>
      <c r="M108" s="194"/>
      <c r="N108" s="196"/>
    </row>
    <row r="109" spans="1:14" ht="39.950000000000003" customHeight="1" x14ac:dyDescent="0.25">
      <c r="A109" s="2">
        <f t="shared" si="1"/>
        <v>96</v>
      </c>
      <c r="B109" s="178"/>
      <c r="C109" s="218"/>
      <c r="D109" s="188"/>
      <c r="E109" s="180"/>
      <c r="F109" s="180"/>
      <c r="G109" s="180"/>
      <c r="H109" s="184"/>
      <c r="I109" s="185"/>
      <c r="J109" s="186"/>
      <c r="K109" s="190"/>
      <c r="L109" s="193"/>
      <c r="M109" s="195"/>
      <c r="N109" s="197"/>
    </row>
    <row r="110" spans="1:14" ht="39.950000000000003" customHeight="1" x14ac:dyDescent="0.25">
      <c r="A110" s="2">
        <f t="shared" si="1"/>
        <v>97</v>
      </c>
      <c r="B110" s="177"/>
      <c r="C110" s="217"/>
      <c r="D110" s="187"/>
      <c r="E110" s="179"/>
      <c r="F110" s="182"/>
      <c r="G110" s="183"/>
      <c r="H110" s="179"/>
      <c r="I110" s="182"/>
      <c r="J110" s="183"/>
      <c r="K110" s="189"/>
      <c r="L110" s="192"/>
      <c r="M110" s="194"/>
      <c r="N110" s="196"/>
    </row>
    <row r="111" spans="1:14" ht="39.950000000000003" customHeight="1" x14ac:dyDescent="0.25">
      <c r="A111" s="2">
        <f t="shared" si="1"/>
        <v>98</v>
      </c>
      <c r="B111" s="178"/>
      <c r="C111" s="218"/>
      <c r="D111" s="188"/>
      <c r="E111" s="180"/>
      <c r="F111" s="180"/>
      <c r="G111" s="180"/>
      <c r="H111" s="184"/>
      <c r="I111" s="185"/>
      <c r="J111" s="186"/>
      <c r="K111" s="190"/>
      <c r="L111" s="193"/>
      <c r="M111" s="195"/>
      <c r="N111" s="197"/>
    </row>
    <row r="112" spans="1:14" ht="39.950000000000003" customHeight="1" x14ac:dyDescent="0.25">
      <c r="A112" s="2">
        <f t="shared" si="1"/>
        <v>99</v>
      </c>
      <c r="B112" s="177"/>
      <c r="C112" s="217"/>
      <c r="D112" s="187"/>
      <c r="E112" s="181"/>
      <c r="F112" s="181"/>
      <c r="G112" s="181"/>
      <c r="H112" s="179"/>
      <c r="I112" s="182"/>
      <c r="J112" s="183"/>
      <c r="K112" s="189"/>
      <c r="L112" s="192"/>
      <c r="M112" s="194"/>
      <c r="N112" s="196"/>
    </row>
    <row r="113" spans="1:14" ht="39.950000000000003" customHeight="1" x14ac:dyDescent="0.25">
      <c r="A113" s="2">
        <f t="shared" si="1"/>
        <v>100</v>
      </c>
      <c r="B113" s="178"/>
      <c r="C113" s="218"/>
      <c r="D113" s="188"/>
      <c r="E113" s="180"/>
      <c r="F113" s="180"/>
      <c r="G113" s="180"/>
      <c r="H113" s="184"/>
      <c r="I113" s="185"/>
      <c r="J113" s="186"/>
      <c r="K113" s="190"/>
      <c r="L113" s="193"/>
      <c r="M113" s="195"/>
      <c r="N113" s="197"/>
    </row>
    <row r="114" spans="1:14" ht="39.950000000000003" customHeight="1" x14ac:dyDescent="0.25">
      <c r="A114" s="2">
        <f t="shared" si="1"/>
        <v>101</v>
      </c>
      <c r="B114" s="177"/>
      <c r="C114" s="217"/>
      <c r="D114" s="187"/>
      <c r="E114" s="179"/>
      <c r="F114" s="182"/>
      <c r="G114" s="183"/>
      <c r="H114" s="179"/>
      <c r="I114" s="182"/>
      <c r="J114" s="183"/>
      <c r="K114" s="189"/>
      <c r="L114" s="192"/>
      <c r="M114" s="194"/>
      <c r="N114" s="196"/>
    </row>
    <row r="115" spans="1:14" ht="39.950000000000003" customHeight="1" x14ac:dyDescent="0.25">
      <c r="A115" s="2">
        <f t="shared" si="1"/>
        <v>102</v>
      </c>
      <c r="B115" s="178"/>
      <c r="C115" s="218"/>
      <c r="D115" s="188"/>
      <c r="E115" s="180"/>
      <c r="F115" s="180"/>
      <c r="G115" s="180"/>
      <c r="H115" s="184"/>
      <c r="I115" s="185"/>
      <c r="J115" s="186"/>
      <c r="K115" s="190"/>
      <c r="L115" s="193"/>
      <c r="M115" s="195"/>
      <c r="N115" s="197"/>
    </row>
    <row r="116" spans="1:14" ht="39.950000000000003" customHeight="1" x14ac:dyDescent="0.25">
      <c r="A116" s="2">
        <f t="shared" si="1"/>
        <v>103</v>
      </c>
      <c r="B116" s="177"/>
      <c r="C116" s="217"/>
      <c r="D116" s="187"/>
      <c r="E116" s="179"/>
      <c r="F116" s="182"/>
      <c r="G116" s="183"/>
      <c r="H116" s="179"/>
      <c r="I116" s="182"/>
      <c r="J116" s="183"/>
      <c r="K116" s="189"/>
      <c r="L116" s="192"/>
      <c r="M116" s="194"/>
      <c r="N116" s="196"/>
    </row>
    <row r="117" spans="1:14" ht="39.950000000000003" customHeight="1" x14ac:dyDescent="0.25">
      <c r="A117" s="2">
        <f t="shared" si="1"/>
        <v>104</v>
      </c>
      <c r="B117" s="178"/>
      <c r="C117" s="218"/>
      <c r="D117" s="188"/>
      <c r="E117" s="180"/>
      <c r="F117" s="180"/>
      <c r="G117" s="180"/>
      <c r="H117" s="184"/>
      <c r="I117" s="185"/>
      <c r="J117" s="186"/>
      <c r="K117" s="190"/>
      <c r="L117" s="193"/>
      <c r="M117" s="195"/>
      <c r="N117" s="197"/>
    </row>
    <row r="118" spans="1:14" ht="39.950000000000003" customHeight="1" x14ac:dyDescent="0.25">
      <c r="A118" s="2">
        <f t="shared" si="1"/>
        <v>105</v>
      </c>
      <c r="B118" s="177"/>
      <c r="C118" s="217"/>
      <c r="D118" s="187"/>
      <c r="E118" s="179"/>
      <c r="F118" s="182"/>
      <c r="G118" s="183"/>
      <c r="H118" s="179"/>
      <c r="I118" s="182"/>
      <c r="J118" s="183"/>
      <c r="K118" s="189"/>
      <c r="L118" s="192"/>
      <c r="M118" s="194"/>
      <c r="N118" s="196"/>
    </row>
    <row r="119" spans="1:14" ht="39.950000000000003" customHeight="1" x14ac:dyDescent="0.25">
      <c r="A119" s="2">
        <f t="shared" si="1"/>
        <v>106</v>
      </c>
      <c r="B119" s="178"/>
      <c r="C119" s="218"/>
      <c r="D119" s="188"/>
      <c r="E119" s="180"/>
      <c r="F119" s="180"/>
      <c r="G119" s="180"/>
      <c r="H119" s="184"/>
      <c r="I119" s="185"/>
      <c r="J119" s="186"/>
      <c r="K119" s="190"/>
      <c r="L119" s="193"/>
      <c r="M119" s="195"/>
      <c r="N119" s="197"/>
    </row>
    <row r="120" spans="1:14" ht="39.950000000000003" customHeight="1" x14ac:dyDescent="0.25">
      <c r="A120" s="2">
        <f t="shared" si="1"/>
        <v>107</v>
      </c>
      <c r="B120" s="177"/>
      <c r="C120" s="217"/>
      <c r="D120" s="187"/>
      <c r="E120" s="179"/>
      <c r="F120" s="182"/>
      <c r="G120" s="183"/>
      <c r="H120" s="179"/>
      <c r="I120" s="182"/>
      <c r="J120" s="183"/>
      <c r="K120" s="189"/>
      <c r="L120" s="192"/>
      <c r="M120" s="194"/>
      <c r="N120" s="196"/>
    </row>
    <row r="121" spans="1:14" ht="39.950000000000003" customHeight="1" x14ac:dyDescent="0.25">
      <c r="A121" s="2">
        <f t="shared" si="1"/>
        <v>108</v>
      </c>
      <c r="B121" s="178"/>
      <c r="C121" s="218"/>
      <c r="D121" s="188"/>
      <c r="E121" s="180"/>
      <c r="F121" s="180"/>
      <c r="G121" s="180"/>
      <c r="H121" s="184"/>
      <c r="I121" s="185"/>
      <c r="J121" s="186"/>
      <c r="K121" s="190"/>
      <c r="L121" s="193"/>
      <c r="M121" s="195"/>
      <c r="N121" s="197"/>
    </row>
    <row r="122" spans="1:14" ht="39.950000000000003" customHeight="1" x14ac:dyDescent="0.25">
      <c r="A122" s="2">
        <f t="shared" si="1"/>
        <v>109</v>
      </c>
      <c r="B122" s="177"/>
      <c r="C122" s="217"/>
      <c r="D122" s="187"/>
      <c r="E122" s="181"/>
      <c r="F122" s="181"/>
      <c r="G122" s="181"/>
      <c r="H122" s="179"/>
      <c r="I122" s="182"/>
      <c r="J122" s="183"/>
      <c r="K122" s="189"/>
      <c r="L122" s="192"/>
      <c r="M122" s="194"/>
      <c r="N122" s="196"/>
    </row>
    <row r="123" spans="1:14" ht="39.950000000000003" customHeight="1" x14ac:dyDescent="0.25">
      <c r="A123" s="2">
        <f t="shared" si="1"/>
        <v>110</v>
      </c>
      <c r="B123" s="178"/>
      <c r="C123" s="218"/>
      <c r="D123" s="188"/>
      <c r="E123" s="180"/>
      <c r="F123" s="180"/>
      <c r="G123" s="180"/>
      <c r="H123" s="184"/>
      <c r="I123" s="185"/>
      <c r="J123" s="186"/>
      <c r="K123" s="190"/>
      <c r="L123" s="193"/>
      <c r="M123" s="195"/>
      <c r="N123" s="197"/>
    </row>
    <row r="124" spans="1:14" ht="39.950000000000003" customHeight="1" x14ac:dyDescent="0.25">
      <c r="A124" s="2">
        <f t="shared" si="1"/>
        <v>111</v>
      </c>
      <c r="B124" s="177"/>
      <c r="C124" s="217"/>
      <c r="D124" s="187"/>
      <c r="E124" s="179"/>
      <c r="F124" s="182"/>
      <c r="G124" s="183"/>
      <c r="H124" s="179"/>
      <c r="I124" s="182"/>
      <c r="J124" s="183"/>
      <c r="K124" s="189"/>
      <c r="L124" s="192"/>
      <c r="M124" s="194"/>
      <c r="N124" s="196"/>
    </row>
    <row r="125" spans="1:14" ht="39.950000000000003" customHeight="1" x14ac:dyDescent="0.25">
      <c r="A125" s="2">
        <f t="shared" si="1"/>
        <v>112</v>
      </c>
      <c r="B125" s="178"/>
      <c r="C125" s="218"/>
      <c r="D125" s="188"/>
      <c r="E125" s="180"/>
      <c r="F125" s="180"/>
      <c r="G125" s="180"/>
      <c r="H125" s="184"/>
      <c r="I125" s="185"/>
      <c r="J125" s="186"/>
      <c r="K125" s="190"/>
      <c r="L125" s="193"/>
      <c r="M125" s="195"/>
      <c r="N125" s="197"/>
    </row>
    <row r="126" spans="1:14" ht="39.950000000000003" customHeight="1" x14ac:dyDescent="0.25">
      <c r="A126" s="2">
        <f t="shared" si="1"/>
        <v>113</v>
      </c>
      <c r="B126" s="177"/>
      <c r="C126" s="217"/>
      <c r="D126" s="187"/>
      <c r="E126" s="179"/>
      <c r="F126" s="182"/>
      <c r="G126" s="183"/>
      <c r="H126" s="179"/>
      <c r="I126" s="182"/>
      <c r="J126" s="183"/>
      <c r="K126" s="189"/>
      <c r="L126" s="192"/>
      <c r="M126" s="194"/>
      <c r="N126" s="196"/>
    </row>
    <row r="127" spans="1:14" ht="39.950000000000003" customHeight="1" x14ac:dyDescent="0.25">
      <c r="A127" s="2">
        <f t="shared" si="1"/>
        <v>114</v>
      </c>
      <c r="B127" s="178"/>
      <c r="C127" s="218"/>
      <c r="D127" s="188"/>
      <c r="E127" s="180"/>
      <c r="F127" s="180"/>
      <c r="G127" s="180"/>
      <c r="H127" s="184"/>
      <c r="I127" s="185"/>
      <c r="J127" s="186"/>
      <c r="K127" s="190"/>
      <c r="L127" s="193"/>
      <c r="M127" s="195"/>
      <c r="N127" s="197"/>
    </row>
    <row r="128" spans="1:14" ht="39.950000000000003" customHeight="1" x14ac:dyDescent="0.25">
      <c r="A128" s="2">
        <f t="shared" si="1"/>
        <v>115</v>
      </c>
      <c r="B128" s="177"/>
      <c r="C128" s="217"/>
      <c r="D128" s="187"/>
      <c r="E128" s="179"/>
      <c r="F128" s="182"/>
      <c r="G128" s="183"/>
      <c r="H128" s="179"/>
      <c r="I128" s="182"/>
      <c r="J128" s="183"/>
      <c r="K128" s="189"/>
      <c r="L128" s="192"/>
      <c r="M128" s="194"/>
      <c r="N128" s="196"/>
    </row>
    <row r="129" spans="1:14" ht="39.950000000000003" customHeight="1" x14ac:dyDescent="0.25">
      <c r="A129" s="2">
        <f t="shared" si="1"/>
        <v>116</v>
      </c>
      <c r="B129" s="178"/>
      <c r="C129" s="218"/>
      <c r="D129" s="188"/>
      <c r="E129" s="180"/>
      <c r="F129" s="180"/>
      <c r="G129" s="180"/>
      <c r="H129" s="184"/>
      <c r="I129" s="185"/>
      <c r="J129" s="186"/>
      <c r="K129" s="190"/>
      <c r="L129" s="193"/>
      <c r="M129" s="195"/>
      <c r="N129" s="197"/>
    </row>
    <row r="130" spans="1:14" ht="39.950000000000003" customHeight="1" x14ac:dyDescent="0.25">
      <c r="A130" s="2">
        <f t="shared" si="1"/>
        <v>117</v>
      </c>
      <c r="B130" s="177"/>
      <c r="C130" s="217"/>
      <c r="D130" s="187"/>
      <c r="E130" s="179"/>
      <c r="F130" s="182"/>
      <c r="G130" s="183"/>
      <c r="H130" s="179"/>
      <c r="I130" s="182"/>
      <c r="J130" s="183"/>
      <c r="K130" s="189"/>
      <c r="L130" s="192"/>
      <c r="M130" s="194"/>
      <c r="N130" s="196"/>
    </row>
    <row r="131" spans="1:14" ht="39.950000000000003" customHeight="1" x14ac:dyDescent="0.25">
      <c r="A131" s="2">
        <f t="shared" si="1"/>
        <v>118</v>
      </c>
      <c r="B131" s="178"/>
      <c r="C131" s="218"/>
      <c r="D131" s="188"/>
      <c r="E131" s="180"/>
      <c r="F131" s="180"/>
      <c r="G131" s="180"/>
      <c r="H131" s="184"/>
      <c r="I131" s="185"/>
      <c r="J131" s="186"/>
      <c r="K131" s="190"/>
      <c r="L131" s="193"/>
      <c r="M131" s="195"/>
      <c r="N131" s="197"/>
    </row>
    <row r="132" spans="1:14" ht="39.950000000000003" customHeight="1" x14ac:dyDescent="0.25">
      <c r="A132" s="2">
        <f t="shared" si="1"/>
        <v>119</v>
      </c>
      <c r="B132" s="177"/>
      <c r="C132" s="217"/>
      <c r="D132" s="187"/>
      <c r="E132" s="181"/>
      <c r="F132" s="181"/>
      <c r="G132" s="181"/>
      <c r="H132" s="179"/>
      <c r="I132" s="182"/>
      <c r="J132" s="183"/>
      <c r="K132" s="189"/>
      <c r="L132" s="192"/>
      <c r="M132" s="194"/>
      <c r="N132" s="196"/>
    </row>
    <row r="133" spans="1:14" ht="39.950000000000003" customHeight="1" x14ac:dyDescent="0.25">
      <c r="A133" s="2">
        <f t="shared" si="1"/>
        <v>120</v>
      </c>
      <c r="B133" s="178"/>
      <c r="C133" s="218"/>
      <c r="D133" s="188"/>
      <c r="E133" s="180"/>
      <c r="F133" s="180"/>
      <c r="G133" s="180"/>
      <c r="H133" s="184"/>
      <c r="I133" s="185"/>
      <c r="J133" s="186"/>
      <c r="K133" s="190"/>
      <c r="L133" s="193"/>
      <c r="M133" s="195"/>
      <c r="N133" s="197"/>
    </row>
    <row r="134" spans="1:14" ht="39.950000000000003" customHeight="1" x14ac:dyDescent="0.25">
      <c r="A134" s="2">
        <f t="shared" si="1"/>
        <v>121</v>
      </c>
      <c r="B134" s="177"/>
      <c r="C134" s="217"/>
      <c r="D134" s="187"/>
      <c r="E134" s="179"/>
      <c r="F134" s="182"/>
      <c r="G134" s="183"/>
      <c r="H134" s="179"/>
      <c r="I134" s="182"/>
      <c r="J134" s="183"/>
      <c r="K134" s="189"/>
      <c r="L134" s="192"/>
      <c r="M134" s="194"/>
      <c r="N134" s="196"/>
    </row>
    <row r="135" spans="1:14" ht="39.950000000000003" customHeight="1" x14ac:dyDescent="0.25">
      <c r="A135" s="2">
        <f t="shared" si="1"/>
        <v>122</v>
      </c>
      <c r="B135" s="178"/>
      <c r="C135" s="218"/>
      <c r="D135" s="188"/>
      <c r="E135" s="180"/>
      <c r="F135" s="180"/>
      <c r="G135" s="180"/>
      <c r="H135" s="184"/>
      <c r="I135" s="185"/>
      <c r="J135" s="186"/>
      <c r="K135" s="190"/>
      <c r="L135" s="193"/>
      <c r="M135" s="195"/>
      <c r="N135" s="197"/>
    </row>
    <row r="136" spans="1:14" ht="39.950000000000003" customHeight="1" x14ac:dyDescent="0.25">
      <c r="A136" s="2">
        <f t="shared" si="1"/>
        <v>123</v>
      </c>
      <c r="B136" s="177"/>
      <c r="C136" s="217"/>
      <c r="D136" s="187"/>
      <c r="E136" s="179"/>
      <c r="F136" s="182"/>
      <c r="G136" s="183"/>
      <c r="H136" s="179"/>
      <c r="I136" s="182"/>
      <c r="J136" s="183"/>
      <c r="K136" s="189"/>
      <c r="L136" s="192"/>
      <c r="M136" s="194"/>
      <c r="N136" s="196"/>
    </row>
    <row r="137" spans="1:14" ht="39.950000000000003" customHeight="1" x14ac:dyDescent="0.25">
      <c r="A137" s="2">
        <f t="shared" si="1"/>
        <v>124</v>
      </c>
      <c r="B137" s="178"/>
      <c r="C137" s="218"/>
      <c r="D137" s="188"/>
      <c r="E137" s="180"/>
      <c r="F137" s="180"/>
      <c r="G137" s="180"/>
      <c r="H137" s="184"/>
      <c r="I137" s="185"/>
      <c r="J137" s="186"/>
      <c r="K137" s="190"/>
      <c r="L137" s="193"/>
      <c r="M137" s="195"/>
      <c r="N137" s="197"/>
    </row>
    <row r="138" spans="1:14" ht="39.950000000000003" customHeight="1" x14ac:dyDescent="0.25">
      <c r="A138" s="2">
        <f t="shared" si="1"/>
        <v>125</v>
      </c>
      <c r="B138" s="177"/>
      <c r="C138" s="217"/>
      <c r="D138" s="187"/>
      <c r="E138" s="179"/>
      <c r="F138" s="182"/>
      <c r="G138" s="183"/>
      <c r="H138" s="179"/>
      <c r="I138" s="182"/>
      <c r="J138" s="183"/>
      <c r="K138" s="189"/>
      <c r="L138" s="192"/>
      <c r="M138" s="194"/>
      <c r="N138" s="196"/>
    </row>
    <row r="139" spans="1:14" ht="39.950000000000003" customHeight="1" x14ac:dyDescent="0.25">
      <c r="A139" s="2">
        <f t="shared" si="1"/>
        <v>126</v>
      </c>
      <c r="B139" s="178"/>
      <c r="C139" s="218"/>
      <c r="D139" s="188"/>
      <c r="E139" s="180"/>
      <c r="F139" s="180"/>
      <c r="G139" s="180"/>
      <c r="H139" s="184"/>
      <c r="I139" s="185"/>
      <c r="J139" s="186"/>
      <c r="K139" s="190"/>
      <c r="L139" s="193"/>
      <c r="M139" s="195"/>
      <c r="N139" s="197"/>
    </row>
    <row r="140" spans="1:14" ht="39.950000000000003" customHeight="1" x14ac:dyDescent="0.25">
      <c r="A140" s="2">
        <f t="shared" si="1"/>
        <v>127</v>
      </c>
      <c r="B140" s="177"/>
      <c r="C140" s="217"/>
      <c r="D140" s="187"/>
      <c r="E140" s="179"/>
      <c r="F140" s="182"/>
      <c r="G140" s="183"/>
      <c r="H140" s="179"/>
      <c r="I140" s="182"/>
      <c r="J140" s="183"/>
      <c r="K140" s="189"/>
      <c r="L140" s="192"/>
      <c r="M140" s="194"/>
      <c r="N140" s="196"/>
    </row>
    <row r="141" spans="1:14" ht="39.950000000000003" customHeight="1" x14ac:dyDescent="0.25">
      <c r="A141" s="2">
        <f t="shared" si="1"/>
        <v>128</v>
      </c>
      <c r="B141" s="178"/>
      <c r="C141" s="218"/>
      <c r="D141" s="188"/>
      <c r="E141" s="180"/>
      <c r="F141" s="180"/>
      <c r="G141" s="180"/>
      <c r="H141" s="184"/>
      <c r="I141" s="185"/>
      <c r="J141" s="186"/>
      <c r="K141" s="190"/>
      <c r="L141" s="193"/>
      <c r="M141" s="195"/>
      <c r="N141" s="197"/>
    </row>
    <row r="142" spans="1:14" ht="39.950000000000003" customHeight="1" x14ac:dyDescent="0.25">
      <c r="A142" s="2">
        <f t="shared" si="1"/>
        <v>129</v>
      </c>
      <c r="B142" s="177"/>
      <c r="C142" s="217"/>
      <c r="D142" s="187"/>
      <c r="E142" s="181"/>
      <c r="F142" s="181"/>
      <c r="G142" s="181"/>
      <c r="H142" s="179"/>
      <c r="I142" s="182"/>
      <c r="J142" s="183"/>
      <c r="K142" s="189"/>
      <c r="L142" s="192"/>
      <c r="M142" s="194"/>
      <c r="N142" s="196"/>
    </row>
    <row r="143" spans="1:14" ht="39.950000000000003" customHeight="1" x14ac:dyDescent="0.25">
      <c r="A143" s="2">
        <f t="shared" ref="A143:A206" si="2">ROW(A130)</f>
        <v>130</v>
      </c>
      <c r="B143" s="178"/>
      <c r="C143" s="218"/>
      <c r="D143" s="188"/>
      <c r="E143" s="180"/>
      <c r="F143" s="180"/>
      <c r="G143" s="180"/>
      <c r="H143" s="184"/>
      <c r="I143" s="185"/>
      <c r="J143" s="186"/>
      <c r="K143" s="190"/>
      <c r="L143" s="193"/>
      <c r="M143" s="195"/>
      <c r="N143" s="197"/>
    </row>
    <row r="144" spans="1:14" ht="39.950000000000003" customHeight="1" x14ac:dyDescent="0.25">
      <c r="A144" s="2">
        <f t="shared" si="2"/>
        <v>131</v>
      </c>
      <c r="B144" s="177"/>
      <c r="C144" s="217"/>
      <c r="D144" s="187"/>
      <c r="E144" s="179"/>
      <c r="F144" s="182"/>
      <c r="G144" s="183"/>
      <c r="H144" s="179"/>
      <c r="I144" s="182"/>
      <c r="J144" s="183"/>
      <c r="K144" s="189"/>
      <c r="L144" s="192"/>
      <c r="M144" s="194"/>
      <c r="N144" s="196"/>
    </row>
    <row r="145" spans="1:14" ht="39.950000000000003" customHeight="1" x14ac:dyDescent="0.25">
      <c r="A145" s="2">
        <f t="shared" si="2"/>
        <v>132</v>
      </c>
      <c r="B145" s="178"/>
      <c r="C145" s="218"/>
      <c r="D145" s="188"/>
      <c r="E145" s="180"/>
      <c r="F145" s="180"/>
      <c r="G145" s="180"/>
      <c r="H145" s="184"/>
      <c r="I145" s="185"/>
      <c r="J145" s="186"/>
      <c r="K145" s="190"/>
      <c r="L145" s="193"/>
      <c r="M145" s="195"/>
      <c r="N145" s="197"/>
    </row>
    <row r="146" spans="1:14" ht="39.950000000000003" customHeight="1" x14ac:dyDescent="0.25">
      <c r="A146" s="2">
        <f t="shared" si="2"/>
        <v>133</v>
      </c>
      <c r="B146" s="177"/>
      <c r="C146" s="217"/>
      <c r="D146" s="187"/>
      <c r="E146" s="179"/>
      <c r="F146" s="182"/>
      <c r="G146" s="183"/>
      <c r="H146" s="179"/>
      <c r="I146" s="182"/>
      <c r="J146" s="183"/>
      <c r="K146" s="189"/>
      <c r="L146" s="192"/>
      <c r="M146" s="194"/>
      <c r="N146" s="196"/>
    </row>
    <row r="147" spans="1:14" ht="39.950000000000003" customHeight="1" x14ac:dyDescent="0.25">
      <c r="A147" s="2">
        <f t="shared" si="2"/>
        <v>134</v>
      </c>
      <c r="B147" s="178"/>
      <c r="C147" s="218"/>
      <c r="D147" s="188"/>
      <c r="E147" s="180"/>
      <c r="F147" s="180"/>
      <c r="G147" s="180"/>
      <c r="H147" s="184"/>
      <c r="I147" s="185"/>
      <c r="J147" s="186"/>
      <c r="K147" s="190"/>
      <c r="L147" s="193"/>
      <c r="M147" s="195"/>
      <c r="N147" s="197"/>
    </row>
    <row r="148" spans="1:14" ht="39.950000000000003" customHeight="1" x14ac:dyDescent="0.25">
      <c r="A148" s="2">
        <f t="shared" si="2"/>
        <v>135</v>
      </c>
      <c r="B148" s="177"/>
      <c r="C148" s="217"/>
      <c r="D148" s="187"/>
      <c r="E148" s="179"/>
      <c r="F148" s="182"/>
      <c r="G148" s="183"/>
      <c r="H148" s="179"/>
      <c r="I148" s="182"/>
      <c r="J148" s="183"/>
      <c r="K148" s="189"/>
      <c r="L148" s="192"/>
      <c r="M148" s="194"/>
      <c r="N148" s="196"/>
    </row>
    <row r="149" spans="1:14" ht="39.950000000000003" customHeight="1" x14ac:dyDescent="0.25">
      <c r="A149" s="2">
        <f t="shared" si="2"/>
        <v>136</v>
      </c>
      <c r="B149" s="178"/>
      <c r="C149" s="218"/>
      <c r="D149" s="188"/>
      <c r="E149" s="180"/>
      <c r="F149" s="180"/>
      <c r="G149" s="180"/>
      <c r="H149" s="184"/>
      <c r="I149" s="185"/>
      <c r="J149" s="186"/>
      <c r="K149" s="190"/>
      <c r="L149" s="193"/>
      <c r="M149" s="195"/>
      <c r="N149" s="197"/>
    </row>
    <row r="150" spans="1:14" ht="39.950000000000003" customHeight="1" x14ac:dyDescent="0.25">
      <c r="A150" s="2">
        <f t="shared" si="2"/>
        <v>137</v>
      </c>
      <c r="B150" s="177"/>
      <c r="C150" s="217"/>
      <c r="D150" s="187"/>
      <c r="E150" s="179"/>
      <c r="F150" s="182"/>
      <c r="G150" s="183"/>
      <c r="H150" s="179"/>
      <c r="I150" s="182"/>
      <c r="J150" s="183"/>
      <c r="K150" s="189"/>
      <c r="L150" s="192"/>
      <c r="M150" s="194"/>
      <c r="N150" s="196"/>
    </row>
    <row r="151" spans="1:14" ht="39.950000000000003" customHeight="1" x14ac:dyDescent="0.25">
      <c r="A151" s="2">
        <f t="shared" si="2"/>
        <v>138</v>
      </c>
      <c r="B151" s="178"/>
      <c r="C151" s="218"/>
      <c r="D151" s="188"/>
      <c r="E151" s="180"/>
      <c r="F151" s="180"/>
      <c r="G151" s="180"/>
      <c r="H151" s="184"/>
      <c r="I151" s="185"/>
      <c r="J151" s="186"/>
      <c r="K151" s="190"/>
      <c r="L151" s="193"/>
      <c r="M151" s="195"/>
      <c r="N151" s="197"/>
    </row>
    <row r="152" spans="1:14" ht="39.950000000000003" customHeight="1" x14ac:dyDescent="0.25">
      <c r="A152" s="2">
        <f t="shared" si="2"/>
        <v>139</v>
      </c>
      <c r="B152" s="177"/>
      <c r="C152" s="217"/>
      <c r="D152" s="187"/>
      <c r="E152" s="181"/>
      <c r="F152" s="181"/>
      <c r="G152" s="181"/>
      <c r="H152" s="179"/>
      <c r="I152" s="182"/>
      <c r="J152" s="183"/>
      <c r="K152" s="189"/>
      <c r="L152" s="192"/>
      <c r="M152" s="194"/>
      <c r="N152" s="196"/>
    </row>
    <row r="153" spans="1:14" ht="39.950000000000003" customHeight="1" x14ac:dyDescent="0.25">
      <c r="A153" s="2">
        <f t="shared" si="2"/>
        <v>140</v>
      </c>
      <c r="B153" s="178"/>
      <c r="C153" s="218"/>
      <c r="D153" s="188"/>
      <c r="E153" s="180"/>
      <c r="F153" s="180"/>
      <c r="G153" s="180"/>
      <c r="H153" s="184"/>
      <c r="I153" s="185"/>
      <c r="J153" s="186"/>
      <c r="K153" s="190"/>
      <c r="L153" s="193"/>
      <c r="M153" s="195"/>
      <c r="N153" s="197"/>
    </row>
    <row r="154" spans="1:14" ht="39.950000000000003" customHeight="1" x14ac:dyDescent="0.25">
      <c r="A154" s="2">
        <f t="shared" si="2"/>
        <v>141</v>
      </c>
      <c r="B154" s="177"/>
      <c r="C154" s="217"/>
      <c r="D154" s="187"/>
      <c r="E154" s="179"/>
      <c r="F154" s="182"/>
      <c r="G154" s="183"/>
      <c r="H154" s="179"/>
      <c r="I154" s="182"/>
      <c r="J154" s="183"/>
      <c r="K154" s="189"/>
      <c r="L154" s="192"/>
      <c r="M154" s="194"/>
      <c r="N154" s="196"/>
    </row>
    <row r="155" spans="1:14" ht="39.950000000000003" customHeight="1" x14ac:dyDescent="0.25">
      <c r="A155" s="2">
        <f t="shared" si="2"/>
        <v>142</v>
      </c>
      <c r="B155" s="178"/>
      <c r="C155" s="218"/>
      <c r="D155" s="188"/>
      <c r="E155" s="180"/>
      <c r="F155" s="180"/>
      <c r="G155" s="180"/>
      <c r="H155" s="184"/>
      <c r="I155" s="185"/>
      <c r="J155" s="186"/>
      <c r="K155" s="190"/>
      <c r="L155" s="193"/>
      <c r="M155" s="195"/>
      <c r="N155" s="197"/>
    </row>
    <row r="156" spans="1:14" ht="39.950000000000003" customHeight="1" x14ac:dyDescent="0.25">
      <c r="A156" s="2">
        <f t="shared" si="2"/>
        <v>143</v>
      </c>
      <c r="B156" s="177"/>
      <c r="C156" s="217"/>
      <c r="D156" s="187"/>
      <c r="E156" s="179"/>
      <c r="F156" s="182"/>
      <c r="G156" s="183"/>
      <c r="H156" s="179"/>
      <c r="I156" s="182"/>
      <c r="J156" s="183"/>
      <c r="K156" s="189"/>
      <c r="L156" s="192"/>
      <c r="M156" s="194"/>
      <c r="N156" s="196"/>
    </row>
    <row r="157" spans="1:14" ht="39.950000000000003" customHeight="1" x14ac:dyDescent="0.25">
      <c r="A157" s="2">
        <f t="shared" si="2"/>
        <v>144</v>
      </c>
      <c r="B157" s="178"/>
      <c r="C157" s="218"/>
      <c r="D157" s="188"/>
      <c r="E157" s="180"/>
      <c r="F157" s="180"/>
      <c r="G157" s="180"/>
      <c r="H157" s="184"/>
      <c r="I157" s="185"/>
      <c r="J157" s="186"/>
      <c r="K157" s="190"/>
      <c r="L157" s="193"/>
      <c r="M157" s="195"/>
      <c r="N157" s="197"/>
    </row>
    <row r="158" spans="1:14" ht="39.950000000000003" customHeight="1" x14ac:dyDescent="0.25">
      <c r="A158" s="2">
        <f t="shared" si="2"/>
        <v>145</v>
      </c>
      <c r="B158" s="177"/>
      <c r="C158" s="217"/>
      <c r="D158" s="187"/>
      <c r="E158" s="179"/>
      <c r="F158" s="182"/>
      <c r="G158" s="183"/>
      <c r="H158" s="179"/>
      <c r="I158" s="182"/>
      <c r="J158" s="183"/>
      <c r="K158" s="189"/>
      <c r="L158" s="192"/>
      <c r="M158" s="194"/>
      <c r="N158" s="196"/>
    </row>
    <row r="159" spans="1:14" ht="39.950000000000003" customHeight="1" x14ac:dyDescent="0.25">
      <c r="A159" s="2">
        <f t="shared" si="2"/>
        <v>146</v>
      </c>
      <c r="B159" s="178"/>
      <c r="C159" s="218"/>
      <c r="D159" s="188"/>
      <c r="E159" s="180"/>
      <c r="F159" s="180"/>
      <c r="G159" s="180"/>
      <c r="H159" s="184"/>
      <c r="I159" s="185"/>
      <c r="J159" s="186"/>
      <c r="K159" s="190"/>
      <c r="L159" s="193"/>
      <c r="M159" s="195"/>
      <c r="N159" s="197"/>
    </row>
    <row r="160" spans="1:14" ht="39.950000000000003" customHeight="1" x14ac:dyDescent="0.25">
      <c r="A160" s="2">
        <f t="shared" si="2"/>
        <v>147</v>
      </c>
      <c r="B160" s="177"/>
      <c r="C160" s="217"/>
      <c r="D160" s="187"/>
      <c r="E160" s="179"/>
      <c r="F160" s="182"/>
      <c r="G160" s="183"/>
      <c r="H160" s="179"/>
      <c r="I160" s="182"/>
      <c r="J160" s="183"/>
      <c r="K160" s="189"/>
      <c r="L160" s="192"/>
      <c r="M160" s="194"/>
      <c r="N160" s="196"/>
    </row>
    <row r="161" spans="1:14" ht="39.950000000000003" customHeight="1" x14ac:dyDescent="0.25">
      <c r="A161" s="2">
        <f t="shared" si="2"/>
        <v>148</v>
      </c>
      <c r="B161" s="178"/>
      <c r="C161" s="218"/>
      <c r="D161" s="188"/>
      <c r="E161" s="180"/>
      <c r="F161" s="180"/>
      <c r="G161" s="180"/>
      <c r="H161" s="184"/>
      <c r="I161" s="185"/>
      <c r="J161" s="186"/>
      <c r="K161" s="190"/>
      <c r="L161" s="193"/>
      <c r="M161" s="195"/>
      <c r="N161" s="197"/>
    </row>
    <row r="162" spans="1:14" ht="39.950000000000003" customHeight="1" x14ac:dyDescent="0.25">
      <c r="A162" s="2">
        <f t="shared" si="2"/>
        <v>149</v>
      </c>
      <c r="B162" s="177"/>
      <c r="C162" s="217"/>
      <c r="D162" s="187"/>
      <c r="E162" s="181"/>
      <c r="F162" s="181"/>
      <c r="G162" s="181"/>
      <c r="H162" s="179"/>
      <c r="I162" s="182"/>
      <c r="J162" s="183"/>
      <c r="K162" s="189"/>
      <c r="L162" s="192"/>
      <c r="M162" s="194"/>
      <c r="N162" s="196"/>
    </row>
    <row r="163" spans="1:14" ht="39.950000000000003" customHeight="1" x14ac:dyDescent="0.25">
      <c r="A163" s="2">
        <f t="shared" si="2"/>
        <v>150</v>
      </c>
      <c r="B163" s="178"/>
      <c r="C163" s="218"/>
      <c r="D163" s="188"/>
      <c r="E163" s="180"/>
      <c r="F163" s="180"/>
      <c r="G163" s="180"/>
      <c r="H163" s="184"/>
      <c r="I163" s="185"/>
      <c r="J163" s="186"/>
      <c r="K163" s="190"/>
      <c r="L163" s="193"/>
      <c r="M163" s="195"/>
      <c r="N163" s="197"/>
    </row>
    <row r="164" spans="1:14" ht="39.950000000000003" customHeight="1" x14ac:dyDescent="0.25">
      <c r="A164" s="2">
        <f t="shared" si="2"/>
        <v>151</v>
      </c>
      <c r="B164" s="177"/>
      <c r="C164" s="217"/>
      <c r="D164" s="187"/>
      <c r="E164" s="179"/>
      <c r="F164" s="182"/>
      <c r="G164" s="183"/>
      <c r="H164" s="179"/>
      <c r="I164" s="182"/>
      <c r="J164" s="183"/>
      <c r="K164" s="189"/>
      <c r="L164" s="192"/>
      <c r="M164" s="194"/>
      <c r="N164" s="196"/>
    </row>
    <row r="165" spans="1:14" ht="39.950000000000003" customHeight="1" x14ac:dyDescent="0.25">
      <c r="A165" s="2">
        <f t="shared" si="2"/>
        <v>152</v>
      </c>
      <c r="B165" s="178"/>
      <c r="C165" s="218"/>
      <c r="D165" s="188"/>
      <c r="E165" s="180"/>
      <c r="F165" s="180"/>
      <c r="G165" s="180"/>
      <c r="H165" s="184"/>
      <c r="I165" s="185"/>
      <c r="J165" s="186"/>
      <c r="K165" s="190"/>
      <c r="L165" s="193"/>
      <c r="M165" s="195"/>
      <c r="N165" s="197"/>
    </row>
    <row r="166" spans="1:14" ht="39.950000000000003" customHeight="1" x14ac:dyDescent="0.25">
      <c r="A166" s="2">
        <f t="shared" si="2"/>
        <v>153</v>
      </c>
      <c r="B166" s="177"/>
      <c r="C166" s="217"/>
      <c r="D166" s="187"/>
      <c r="E166" s="179"/>
      <c r="F166" s="182"/>
      <c r="G166" s="183"/>
      <c r="H166" s="179"/>
      <c r="I166" s="182"/>
      <c r="J166" s="183"/>
      <c r="K166" s="189"/>
      <c r="L166" s="192"/>
      <c r="M166" s="194"/>
      <c r="N166" s="196"/>
    </row>
    <row r="167" spans="1:14" ht="39.950000000000003" customHeight="1" x14ac:dyDescent="0.25">
      <c r="A167" s="2">
        <f t="shared" si="2"/>
        <v>154</v>
      </c>
      <c r="B167" s="178"/>
      <c r="C167" s="218"/>
      <c r="D167" s="188"/>
      <c r="E167" s="180"/>
      <c r="F167" s="180"/>
      <c r="G167" s="180"/>
      <c r="H167" s="184"/>
      <c r="I167" s="185"/>
      <c r="J167" s="186"/>
      <c r="K167" s="190"/>
      <c r="L167" s="193"/>
      <c r="M167" s="195"/>
      <c r="N167" s="197"/>
    </row>
    <row r="168" spans="1:14" ht="39.950000000000003" customHeight="1" x14ac:dyDescent="0.25">
      <c r="A168" s="2">
        <f t="shared" si="2"/>
        <v>155</v>
      </c>
      <c r="B168" s="177"/>
      <c r="C168" s="217"/>
      <c r="D168" s="187"/>
      <c r="E168" s="179"/>
      <c r="F168" s="182"/>
      <c r="G168" s="183"/>
      <c r="H168" s="179"/>
      <c r="I168" s="182"/>
      <c r="J168" s="183"/>
      <c r="K168" s="189"/>
      <c r="L168" s="192"/>
      <c r="M168" s="194"/>
      <c r="N168" s="196"/>
    </row>
    <row r="169" spans="1:14" ht="39.950000000000003" customHeight="1" x14ac:dyDescent="0.25">
      <c r="A169" s="2">
        <f t="shared" si="2"/>
        <v>156</v>
      </c>
      <c r="B169" s="178"/>
      <c r="C169" s="218"/>
      <c r="D169" s="188"/>
      <c r="E169" s="180"/>
      <c r="F169" s="180"/>
      <c r="G169" s="180"/>
      <c r="H169" s="184"/>
      <c r="I169" s="185"/>
      <c r="J169" s="186"/>
      <c r="K169" s="190"/>
      <c r="L169" s="193"/>
      <c r="M169" s="195"/>
      <c r="N169" s="197"/>
    </row>
    <row r="170" spans="1:14" ht="39.950000000000003" customHeight="1" x14ac:dyDescent="0.25">
      <c r="A170" s="2">
        <f t="shared" si="2"/>
        <v>157</v>
      </c>
      <c r="B170" s="177"/>
      <c r="C170" s="217"/>
      <c r="D170" s="187"/>
      <c r="E170" s="179"/>
      <c r="F170" s="182"/>
      <c r="G170" s="183"/>
      <c r="H170" s="179"/>
      <c r="I170" s="182"/>
      <c r="J170" s="183"/>
      <c r="K170" s="189"/>
      <c r="L170" s="192"/>
      <c r="M170" s="194"/>
      <c r="N170" s="196"/>
    </row>
    <row r="171" spans="1:14" ht="39.950000000000003" customHeight="1" x14ac:dyDescent="0.25">
      <c r="A171" s="2">
        <f t="shared" si="2"/>
        <v>158</v>
      </c>
      <c r="B171" s="178"/>
      <c r="C171" s="218"/>
      <c r="D171" s="188"/>
      <c r="E171" s="180"/>
      <c r="F171" s="180"/>
      <c r="G171" s="180"/>
      <c r="H171" s="184"/>
      <c r="I171" s="185"/>
      <c r="J171" s="186"/>
      <c r="K171" s="190"/>
      <c r="L171" s="193"/>
      <c r="M171" s="195"/>
      <c r="N171" s="197"/>
    </row>
    <row r="172" spans="1:14" ht="39.950000000000003" customHeight="1" x14ac:dyDescent="0.25">
      <c r="A172" s="2">
        <f t="shared" si="2"/>
        <v>159</v>
      </c>
      <c r="B172" s="177"/>
      <c r="C172" s="217"/>
      <c r="D172" s="187"/>
      <c r="E172" s="181"/>
      <c r="F172" s="181"/>
      <c r="G172" s="181"/>
      <c r="H172" s="179"/>
      <c r="I172" s="182"/>
      <c r="J172" s="183"/>
      <c r="K172" s="189"/>
      <c r="L172" s="192"/>
      <c r="M172" s="194"/>
      <c r="N172" s="196"/>
    </row>
    <row r="173" spans="1:14" ht="39.950000000000003" customHeight="1" x14ac:dyDescent="0.25">
      <c r="A173" s="2">
        <f t="shared" si="2"/>
        <v>160</v>
      </c>
      <c r="B173" s="178"/>
      <c r="C173" s="218"/>
      <c r="D173" s="188"/>
      <c r="E173" s="180"/>
      <c r="F173" s="180"/>
      <c r="G173" s="180"/>
      <c r="H173" s="184"/>
      <c r="I173" s="185"/>
      <c r="J173" s="186"/>
      <c r="K173" s="190"/>
      <c r="L173" s="193"/>
      <c r="M173" s="195"/>
      <c r="N173" s="197"/>
    </row>
    <row r="174" spans="1:14" ht="39.950000000000003" customHeight="1" x14ac:dyDescent="0.25">
      <c r="A174" s="2">
        <f t="shared" si="2"/>
        <v>161</v>
      </c>
      <c r="B174" s="177"/>
      <c r="C174" s="217"/>
      <c r="D174" s="187"/>
      <c r="E174" s="179"/>
      <c r="F174" s="182"/>
      <c r="G174" s="183"/>
      <c r="H174" s="179"/>
      <c r="I174" s="182"/>
      <c r="J174" s="183"/>
      <c r="K174" s="189"/>
      <c r="L174" s="192"/>
      <c r="M174" s="194"/>
      <c r="N174" s="196"/>
    </row>
    <row r="175" spans="1:14" ht="39.950000000000003" customHeight="1" x14ac:dyDescent="0.25">
      <c r="A175" s="2">
        <f t="shared" si="2"/>
        <v>162</v>
      </c>
      <c r="B175" s="178"/>
      <c r="C175" s="218"/>
      <c r="D175" s="188"/>
      <c r="E175" s="180"/>
      <c r="F175" s="180"/>
      <c r="G175" s="180"/>
      <c r="H175" s="184"/>
      <c r="I175" s="185"/>
      <c r="J175" s="186"/>
      <c r="K175" s="190"/>
      <c r="L175" s="193"/>
      <c r="M175" s="195"/>
      <c r="N175" s="197"/>
    </row>
    <row r="176" spans="1:14" ht="39.950000000000003" customHeight="1" x14ac:dyDescent="0.25">
      <c r="A176" s="2">
        <f t="shared" si="2"/>
        <v>163</v>
      </c>
      <c r="B176" s="177"/>
      <c r="C176" s="217"/>
      <c r="D176" s="187"/>
      <c r="E176" s="179"/>
      <c r="F176" s="182"/>
      <c r="G176" s="183"/>
      <c r="H176" s="179"/>
      <c r="I176" s="182"/>
      <c r="J176" s="183"/>
      <c r="K176" s="189"/>
      <c r="L176" s="192"/>
      <c r="M176" s="194"/>
      <c r="N176" s="196"/>
    </row>
    <row r="177" spans="1:14" ht="39.950000000000003" customHeight="1" x14ac:dyDescent="0.25">
      <c r="A177" s="2">
        <f t="shared" si="2"/>
        <v>164</v>
      </c>
      <c r="B177" s="178"/>
      <c r="C177" s="218"/>
      <c r="D177" s="188"/>
      <c r="E177" s="180"/>
      <c r="F177" s="180"/>
      <c r="G177" s="180"/>
      <c r="H177" s="184"/>
      <c r="I177" s="185"/>
      <c r="J177" s="186"/>
      <c r="K177" s="190"/>
      <c r="L177" s="193"/>
      <c r="M177" s="195"/>
      <c r="N177" s="197"/>
    </row>
    <row r="178" spans="1:14" ht="39.950000000000003" customHeight="1" x14ac:dyDescent="0.25">
      <c r="A178" s="2">
        <f t="shared" si="2"/>
        <v>165</v>
      </c>
      <c r="B178" s="177"/>
      <c r="C178" s="217"/>
      <c r="D178" s="187"/>
      <c r="E178" s="179"/>
      <c r="F178" s="182"/>
      <c r="G178" s="183"/>
      <c r="H178" s="179"/>
      <c r="I178" s="182"/>
      <c r="J178" s="183"/>
      <c r="K178" s="189"/>
      <c r="L178" s="192"/>
      <c r="M178" s="194"/>
      <c r="N178" s="196"/>
    </row>
    <row r="179" spans="1:14" ht="39.950000000000003" customHeight="1" x14ac:dyDescent="0.25">
      <c r="A179" s="2">
        <f t="shared" si="2"/>
        <v>166</v>
      </c>
      <c r="B179" s="178"/>
      <c r="C179" s="218"/>
      <c r="D179" s="188"/>
      <c r="E179" s="180"/>
      <c r="F179" s="180"/>
      <c r="G179" s="180"/>
      <c r="H179" s="184"/>
      <c r="I179" s="185"/>
      <c r="J179" s="186"/>
      <c r="K179" s="190"/>
      <c r="L179" s="193"/>
      <c r="M179" s="195"/>
      <c r="N179" s="197"/>
    </row>
    <row r="180" spans="1:14" ht="39.950000000000003" customHeight="1" x14ac:dyDescent="0.25">
      <c r="A180" s="2">
        <f t="shared" si="2"/>
        <v>167</v>
      </c>
      <c r="B180" s="177"/>
      <c r="C180" s="217"/>
      <c r="D180" s="187"/>
      <c r="E180" s="179"/>
      <c r="F180" s="182"/>
      <c r="G180" s="183"/>
      <c r="H180" s="179"/>
      <c r="I180" s="182"/>
      <c r="J180" s="183"/>
      <c r="K180" s="189"/>
      <c r="L180" s="192"/>
      <c r="M180" s="194"/>
      <c r="N180" s="196"/>
    </row>
    <row r="181" spans="1:14" ht="39.950000000000003" customHeight="1" x14ac:dyDescent="0.25">
      <c r="A181" s="2">
        <f t="shared" si="2"/>
        <v>168</v>
      </c>
      <c r="B181" s="178"/>
      <c r="C181" s="218"/>
      <c r="D181" s="188"/>
      <c r="E181" s="180"/>
      <c r="F181" s="180"/>
      <c r="G181" s="180"/>
      <c r="H181" s="184"/>
      <c r="I181" s="185"/>
      <c r="J181" s="186"/>
      <c r="K181" s="190"/>
      <c r="L181" s="193"/>
      <c r="M181" s="195"/>
      <c r="N181" s="197"/>
    </row>
    <row r="182" spans="1:14" ht="39.950000000000003" customHeight="1" x14ac:dyDescent="0.25">
      <c r="A182" s="2">
        <f t="shared" si="2"/>
        <v>169</v>
      </c>
      <c r="B182" s="177"/>
      <c r="C182" s="217"/>
      <c r="D182" s="187"/>
      <c r="E182" s="181"/>
      <c r="F182" s="181"/>
      <c r="G182" s="181"/>
      <c r="H182" s="179"/>
      <c r="I182" s="182"/>
      <c r="J182" s="183"/>
      <c r="K182" s="189"/>
      <c r="L182" s="192"/>
      <c r="M182" s="194"/>
      <c r="N182" s="196"/>
    </row>
    <row r="183" spans="1:14" ht="39.950000000000003" customHeight="1" x14ac:dyDescent="0.25">
      <c r="A183" s="2">
        <f t="shared" si="2"/>
        <v>170</v>
      </c>
      <c r="B183" s="178"/>
      <c r="C183" s="218"/>
      <c r="D183" s="188"/>
      <c r="E183" s="180"/>
      <c r="F183" s="180"/>
      <c r="G183" s="180"/>
      <c r="H183" s="184"/>
      <c r="I183" s="185"/>
      <c r="J183" s="186"/>
      <c r="K183" s="190"/>
      <c r="L183" s="193"/>
      <c r="M183" s="195"/>
      <c r="N183" s="197"/>
    </row>
    <row r="184" spans="1:14" ht="39.950000000000003" customHeight="1" x14ac:dyDescent="0.25">
      <c r="A184" s="2">
        <f t="shared" si="2"/>
        <v>171</v>
      </c>
      <c r="B184" s="177"/>
      <c r="C184" s="217"/>
      <c r="D184" s="187"/>
      <c r="E184" s="179"/>
      <c r="F184" s="182"/>
      <c r="G184" s="183"/>
      <c r="H184" s="179"/>
      <c r="I184" s="182"/>
      <c r="J184" s="183"/>
      <c r="K184" s="189"/>
      <c r="L184" s="192"/>
      <c r="M184" s="194"/>
      <c r="N184" s="196"/>
    </row>
    <row r="185" spans="1:14" ht="39.950000000000003" customHeight="1" x14ac:dyDescent="0.25">
      <c r="A185" s="2">
        <f t="shared" si="2"/>
        <v>172</v>
      </c>
      <c r="B185" s="178"/>
      <c r="C185" s="218"/>
      <c r="D185" s="188"/>
      <c r="E185" s="180"/>
      <c r="F185" s="180"/>
      <c r="G185" s="180"/>
      <c r="H185" s="184"/>
      <c r="I185" s="185"/>
      <c r="J185" s="186"/>
      <c r="K185" s="190"/>
      <c r="L185" s="193"/>
      <c r="M185" s="195"/>
      <c r="N185" s="197"/>
    </row>
    <row r="186" spans="1:14" ht="39.950000000000003" customHeight="1" x14ac:dyDescent="0.25">
      <c r="A186" s="2">
        <f t="shared" si="2"/>
        <v>173</v>
      </c>
      <c r="B186" s="177"/>
      <c r="C186" s="217"/>
      <c r="D186" s="187"/>
      <c r="E186" s="179"/>
      <c r="F186" s="182"/>
      <c r="G186" s="183"/>
      <c r="H186" s="179"/>
      <c r="I186" s="182"/>
      <c r="J186" s="183"/>
      <c r="K186" s="189"/>
      <c r="L186" s="192"/>
      <c r="M186" s="194"/>
      <c r="N186" s="196"/>
    </row>
    <row r="187" spans="1:14" ht="39.950000000000003" customHeight="1" x14ac:dyDescent="0.25">
      <c r="A187" s="2">
        <f t="shared" si="2"/>
        <v>174</v>
      </c>
      <c r="B187" s="178"/>
      <c r="C187" s="218"/>
      <c r="D187" s="188"/>
      <c r="E187" s="180"/>
      <c r="F187" s="180"/>
      <c r="G187" s="180"/>
      <c r="H187" s="184"/>
      <c r="I187" s="185"/>
      <c r="J187" s="186"/>
      <c r="K187" s="190"/>
      <c r="L187" s="193"/>
      <c r="M187" s="195"/>
      <c r="N187" s="197"/>
    </row>
    <row r="188" spans="1:14" ht="39.950000000000003" customHeight="1" x14ac:dyDescent="0.25">
      <c r="A188" s="2">
        <f t="shared" si="2"/>
        <v>175</v>
      </c>
      <c r="B188" s="177"/>
      <c r="C188" s="217"/>
      <c r="D188" s="187"/>
      <c r="E188" s="179"/>
      <c r="F188" s="182"/>
      <c r="G188" s="183"/>
      <c r="H188" s="179"/>
      <c r="I188" s="182"/>
      <c r="J188" s="183"/>
      <c r="K188" s="189"/>
      <c r="L188" s="192"/>
      <c r="M188" s="194"/>
      <c r="N188" s="196"/>
    </row>
    <row r="189" spans="1:14" ht="39.950000000000003" customHeight="1" x14ac:dyDescent="0.25">
      <c r="A189" s="2">
        <f t="shared" si="2"/>
        <v>176</v>
      </c>
      <c r="B189" s="178"/>
      <c r="C189" s="218"/>
      <c r="D189" s="188"/>
      <c r="E189" s="180"/>
      <c r="F189" s="180"/>
      <c r="G189" s="180"/>
      <c r="H189" s="184"/>
      <c r="I189" s="185"/>
      <c r="J189" s="186"/>
      <c r="K189" s="190"/>
      <c r="L189" s="193"/>
      <c r="M189" s="195"/>
      <c r="N189" s="197"/>
    </row>
    <row r="190" spans="1:14" ht="39.950000000000003" customHeight="1" x14ac:dyDescent="0.25">
      <c r="A190" s="2">
        <f t="shared" si="2"/>
        <v>177</v>
      </c>
      <c r="B190" s="177"/>
      <c r="C190" s="217"/>
      <c r="D190" s="187"/>
      <c r="E190" s="179"/>
      <c r="F190" s="182"/>
      <c r="G190" s="183"/>
      <c r="H190" s="179"/>
      <c r="I190" s="182"/>
      <c r="J190" s="183"/>
      <c r="K190" s="189"/>
      <c r="L190" s="192"/>
      <c r="M190" s="194"/>
      <c r="N190" s="196"/>
    </row>
    <row r="191" spans="1:14" ht="39.950000000000003" customHeight="1" x14ac:dyDescent="0.25">
      <c r="A191" s="2">
        <f t="shared" si="2"/>
        <v>178</v>
      </c>
      <c r="B191" s="178"/>
      <c r="C191" s="218"/>
      <c r="D191" s="188"/>
      <c r="E191" s="180"/>
      <c r="F191" s="180"/>
      <c r="G191" s="180"/>
      <c r="H191" s="184"/>
      <c r="I191" s="185"/>
      <c r="J191" s="186"/>
      <c r="K191" s="190"/>
      <c r="L191" s="193"/>
      <c r="M191" s="195"/>
      <c r="N191" s="197"/>
    </row>
    <row r="192" spans="1:14" ht="39.950000000000003" customHeight="1" x14ac:dyDescent="0.25">
      <c r="A192" s="2">
        <f t="shared" si="2"/>
        <v>179</v>
      </c>
      <c r="B192" s="177"/>
      <c r="C192" s="217"/>
      <c r="D192" s="187"/>
      <c r="E192" s="181"/>
      <c r="F192" s="181"/>
      <c r="G192" s="181"/>
      <c r="H192" s="179"/>
      <c r="I192" s="182"/>
      <c r="J192" s="183"/>
      <c r="K192" s="189"/>
      <c r="L192" s="192"/>
      <c r="M192" s="194"/>
      <c r="N192" s="196"/>
    </row>
    <row r="193" spans="1:14" ht="39.950000000000003" customHeight="1" x14ac:dyDescent="0.25">
      <c r="A193" s="2">
        <f t="shared" si="2"/>
        <v>180</v>
      </c>
      <c r="B193" s="178"/>
      <c r="C193" s="218"/>
      <c r="D193" s="188"/>
      <c r="E193" s="180"/>
      <c r="F193" s="180"/>
      <c r="G193" s="180"/>
      <c r="H193" s="184"/>
      <c r="I193" s="185"/>
      <c r="J193" s="186"/>
      <c r="K193" s="190"/>
      <c r="L193" s="193"/>
      <c r="M193" s="195"/>
      <c r="N193" s="197"/>
    </row>
    <row r="194" spans="1:14" ht="39.950000000000003" customHeight="1" x14ac:dyDescent="0.25">
      <c r="A194" s="2">
        <f t="shared" si="2"/>
        <v>181</v>
      </c>
      <c r="B194" s="177"/>
      <c r="C194" s="217"/>
      <c r="D194" s="187"/>
      <c r="E194" s="179"/>
      <c r="F194" s="182"/>
      <c r="G194" s="183"/>
      <c r="H194" s="179"/>
      <c r="I194" s="182"/>
      <c r="J194" s="183"/>
      <c r="K194" s="189"/>
      <c r="L194" s="192"/>
      <c r="M194" s="194"/>
      <c r="N194" s="196"/>
    </row>
    <row r="195" spans="1:14" ht="39.950000000000003" customHeight="1" x14ac:dyDescent="0.25">
      <c r="A195" s="2">
        <f t="shared" si="2"/>
        <v>182</v>
      </c>
      <c r="B195" s="178"/>
      <c r="C195" s="218"/>
      <c r="D195" s="188"/>
      <c r="E195" s="180"/>
      <c r="F195" s="180"/>
      <c r="G195" s="180"/>
      <c r="H195" s="184"/>
      <c r="I195" s="185"/>
      <c r="J195" s="186"/>
      <c r="K195" s="190"/>
      <c r="L195" s="193"/>
      <c r="M195" s="195"/>
      <c r="N195" s="197"/>
    </row>
    <row r="196" spans="1:14" ht="39.950000000000003" customHeight="1" x14ac:dyDescent="0.25">
      <c r="A196" s="2">
        <f t="shared" si="2"/>
        <v>183</v>
      </c>
      <c r="B196" s="177"/>
      <c r="C196" s="217"/>
      <c r="D196" s="187"/>
      <c r="E196" s="179"/>
      <c r="F196" s="182"/>
      <c r="G196" s="183"/>
      <c r="H196" s="179"/>
      <c r="I196" s="182"/>
      <c r="J196" s="183"/>
      <c r="K196" s="189"/>
      <c r="L196" s="192"/>
      <c r="M196" s="194"/>
      <c r="N196" s="196"/>
    </row>
    <row r="197" spans="1:14" ht="39.950000000000003" customHeight="1" x14ac:dyDescent="0.25">
      <c r="A197" s="2">
        <f t="shared" si="2"/>
        <v>184</v>
      </c>
      <c r="B197" s="178"/>
      <c r="C197" s="218"/>
      <c r="D197" s="188"/>
      <c r="E197" s="180"/>
      <c r="F197" s="180"/>
      <c r="G197" s="180"/>
      <c r="H197" s="184"/>
      <c r="I197" s="185"/>
      <c r="J197" s="186"/>
      <c r="K197" s="190"/>
      <c r="L197" s="193"/>
      <c r="M197" s="195"/>
      <c r="N197" s="197"/>
    </row>
    <row r="198" spans="1:14" ht="39.950000000000003" customHeight="1" x14ac:dyDescent="0.25">
      <c r="A198" s="2">
        <f t="shared" si="2"/>
        <v>185</v>
      </c>
      <c r="B198" s="177"/>
      <c r="C198" s="217"/>
      <c r="D198" s="187"/>
      <c r="E198" s="179"/>
      <c r="F198" s="182"/>
      <c r="G198" s="183"/>
      <c r="H198" s="179"/>
      <c r="I198" s="182"/>
      <c r="J198" s="183"/>
      <c r="K198" s="189"/>
      <c r="L198" s="192"/>
      <c r="M198" s="194"/>
      <c r="N198" s="196"/>
    </row>
    <row r="199" spans="1:14" ht="39.950000000000003" customHeight="1" x14ac:dyDescent="0.25">
      <c r="A199" s="2">
        <f t="shared" si="2"/>
        <v>186</v>
      </c>
      <c r="B199" s="178"/>
      <c r="C199" s="218"/>
      <c r="D199" s="188"/>
      <c r="E199" s="180"/>
      <c r="F199" s="180"/>
      <c r="G199" s="180"/>
      <c r="H199" s="184"/>
      <c r="I199" s="185"/>
      <c r="J199" s="186"/>
      <c r="K199" s="190"/>
      <c r="L199" s="193"/>
      <c r="M199" s="195"/>
      <c r="N199" s="197"/>
    </row>
    <row r="200" spans="1:14" ht="39.950000000000003" customHeight="1" x14ac:dyDescent="0.25">
      <c r="A200" s="2">
        <f t="shared" si="2"/>
        <v>187</v>
      </c>
      <c r="B200" s="177"/>
      <c r="C200" s="217"/>
      <c r="D200" s="187"/>
      <c r="E200" s="179"/>
      <c r="F200" s="182"/>
      <c r="G200" s="183"/>
      <c r="H200" s="179"/>
      <c r="I200" s="182"/>
      <c r="J200" s="183"/>
      <c r="K200" s="189"/>
      <c r="L200" s="192"/>
      <c r="M200" s="194"/>
      <c r="N200" s="196"/>
    </row>
    <row r="201" spans="1:14" ht="39.950000000000003" customHeight="1" x14ac:dyDescent="0.25">
      <c r="A201" s="2">
        <f t="shared" si="2"/>
        <v>188</v>
      </c>
      <c r="B201" s="178"/>
      <c r="C201" s="218"/>
      <c r="D201" s="188"/>
      <c r="E201" s="180"/>
      <c r="F201" s="180"/>
      <c r="G201" s="180"/>
      <c r="H201" s="184"/>
      <c r="I201" s="185"/>
      <c r="J201" s="186"/>
      <c r="K201" s="190"/>
      <c r="L201" s="193"/>
      <c r="M201" s="195"/>
      <c r="N201" s="197"/>
    </row>
    <row r="202" spans="1:14" ht="39.950000000000003" customHeight="1" x14ac:dyDescent="0.25">
      <c r="A202" s="2">
        <f t="shared" si="2"/>
        <v>189</v>
      </c>
      <c r="B202" s="177"/>
      <c r="C202" s="217"/>
      <c r="D202" s="187"/>
      <c r="E202" s="181"/>
      <c r="F202" s="181"/>
      <c r="G202" s="181"/>
      <c r="H202" s="179"/>
      <c r="I202" s="182"/>
      <c r="J202" s="183"/>
      <c r="K202" s="189"/>
      <c r="L202" s="192"/>
      <c r="M202" s="194"/>
      <c r="N202" s="196"/>
    </row>
    <row r="203" spans="1:14" ht="39.950000000000003" customHeight="1" x14ac:dyDescent="0.25">
      <c r="A203" s="2">
        <f t="shared" si="2"/>
        <v>190</v>
      </c>
      <c r="B203" s="178"/>
      <c r="C203" s="218"/>
      <c r="D203" s="188"/>
      <c r="E203" s="180"/>
      <c r="F203" s="180"/>
      <c r="G203" s="180"/>
      <c r="H203" s="184"/>
      <c r="I203" s="185"/>
      <c r="J203" s="186"/>
      <c r="K203" s="190"/>
      <c r="L203" s="193"/>
      <c r="M203" s="195"/>
      <c r="N203" s="197"/>
    </row>
    <row r="204" spans="1:14" ht="39.950000000000003" customHeight="1" x14ac:dyDescent="0.25">
      <c r="A204" s="2">
        <f t="shared" si="2"/>
        <v>191</v>
      </c>
      <c r="B204" s="177"/>
      <c r="C204" s="217"/>
      <c r="D204" s="187"/>
      <c r="E204" s="179"/>
      <c r="F204" s="182"/>
      <c r="G204" s="183"/>
      <c r="H204" s="179"/>
      <c r="I204" s="182"/>
      <c r="J204" s="183"/>
      <c r="K204" s="189"/>
      <c r="L204" s="192"/>
      <c r="M204" s="194"/>
      <c r="N204" s="196"/>
    </row>
    <row r="205" spans="1:14" ht="39.950000000000003" customHeight="1" x14ac:dyDescent="0.25">
      <c r="A205" s="2">
        <f t="shared" si="2"/>
        <v>192</v>
      </c>
      <c r="B205" s="178"/>
      <c r="C205" s="218"/>
      <c r="D205" s="188"/>
      <c r="E205" s="180"/>
      <c r="F205" s="180"/>
      <c r="G205" s="180"/>
      <c r="H205" s="184"/>
      <c r="I205" s="185"/>
      <c r="J205" s="186"/>
      <c r="K205" s="190"/>
      <c r="L205" s="193"/>
      <c r="M205" s="195"/>
      <c r="N205" s="197"/>
    </row>
    <row r="206" spans="1:14" ht="39.950000000000003" customHeight="1" x14ac:dyDescent="0.25">
      <c r="A206" s="2">
        <f t="shared" si="2"/>
        <v>193</v>
      </c>
      <c r="B206" s="177"/>
      <c r="C206" s="217"/>
      <c r="D206" s="187"/>
      <c r="E206" s="179"/>
      <c r="F206" s="182"/>
      <c r="G206" s="183"/>
      <c r="H206" s="179"/>
      <c r="I206" s="182"/>
      <c r="J206" s="183"/>
      <c r="K206" s="189"/>
      <c r="L206" s="192"/>
      <c r="M206" s="194"/>
      <c r="N206" s="196"/>
    </row>
    <row r="207" spans="1:14" ht="39.950000000000003" customHeight="1" x14ac:dyDescent="0.25">
      <c r="A207" s="2">
        <f t="shared" ref="A207:A270" si="3">ROW(A194)</f>
        <v>194</v>
      </c>
      <c r="B207" s="178"/>
      <c r="C207" s="218"/>
      <c r="D207" s="188"/>
      <c r="E207" s="180"/>
      <c r="F207" s="180"/>
      <c r="G207" s="180"/>
      <c r="H207" s="184"/>
      <c r="I207" s="185"/>
      <c r="J207" s="186"/>
      <c r="K207" s="190"/>
      <c r="L207" s="193"/>
      <c r="M207" s="195"/>
      <c r="N207" s="197"/>
    </row>
    <row r="208" spans="1:14" ht="39.950000000000003" customHeight="1" x14ac:dyDescent="0.25">
      <c r="A208" s="2">
        <f t="shared" si="3"/>
        <v>195</v>
      </c>
      <c r="B208" s="177"/>
      <c r="C208" s="217"/>
      <c r="D208" s="187"/>
      <c r="E208" s="179"/>
      <c r="F208" s="182"/>
      <c r="G208" s="183"/>
      <c r="H208" s="179"/>
      <c r="I208" s="182"/>
      <c r="J208" s="183"/>
      <c r="K208" s="189"/>
      <c r="L208" s="192"/>
      <c r="M208" s="194"/>
      <c r="N208" s="196"/>
    </row>
    <row r="209" spans="1:14" ht="39.950000000000003" customHeight="1" x14ac:dyDescent="0.25">
      <c r="A209" s="2">
        <f t="shared" si="3"/>
        <v>196</v>
      </c>
      <c r="B209" s="178"/>
      <c r="C209" s="218"/>
      <c r="D209" s="188"/>
      <c r="E209" s="180"/>
      <c r="F209" s="180"/>
      <c r="G209" s="180"/>
      <c r="H209" s="184"/>
      <c r="I209" s="185"/>
      <c r="J209" s="186"/>
      <c r="K209" s="190"/>
      <c r="L209" s="193"/>
      <c r="M209" s="195"/>
      <c r="N209" s="197"/>
    </row>
    <row r="210" spans="1:14" ht="39.950000000000003" customHeight="1" x14ac:dyDescent="0.25">
      <c r="A210" s="2">
        <f t="shared" si="3"/>
        <v>197</v>
      </c>
      <c r="B210" s="177"/>
      <c r="C210" s="217"/>
      <c r="D210" s="187"/>
      <c r="E210" s="179"/>
      <c r="F210" s="182"/>
      <c r="G210" s="183"/>
      <c r="H210" s="179"/>
      <c r="I210" s="182"/>
      <c r="J210" s="183"/>
      <c r="K210" s="189"/>
      <c r="L210" s="192"/>
      <c r="M210" s="194"/>
      <c r="N210" s="196"/>
    </row>
    <row r="211" spans="1:14" ht="39.950000000000003" customHeight="1" x14ac:dyDescent="0.25">
      <c r="A211" s="2">
        <f t="shared" si="3"/>
        <v>198</v>
      </c>
      <c r="B211" s="178"/>
      <c r="C211" s="218"/>
      <c r="D211" s="188"/>
      <c r="E211" s="180"/>
      <c r="F211" s="180"/>
      <c r="G211" s="180"/>
      <c r="H211" s="184"/>
      <c r="I211" s="185"/>
      <c r="J211" s="186"/>
      <c r="K211" s="190"/>
      <c r="L211" s="193"/>
      <c r="M211" s="195"/>
      <c r="N211" s="197"/>
    </row>
    <row r="212" spans="1:14" ht="39.950000000000003" customHeight="1" x14ac:dyDescent="0.25">
      <c r="A212" s="2">
        <f t="shared" si="3"/>
        <v>199</v>
      </c>
      <c r="B212" s="177"/>
      <c r="C212" s="217"/>
      <c r="D212" s="187"/>
      <c r="E212" s="181"/>
      <c r="F212" s="181"/>
      <c r="G212" s="181"/>
      <c r="H212" s="179"/>
      <c r="I212" s="182"/>
      <c r="J212" s="183"/>
      <c r="K212" s="189"/>
      <c r="L212" s="192"/>
      <c r="M212" s="194"/>
      <c r="N212" s="196"/>
    </row>
    <row r="213" spans="1:14" ht="39.950000000000003" customHeight="1" x14ac:dyDescent="0.25">
      <c r="A213" s="2">
        <f t="shared" si="3"/>
        <v>200</v>
      </c>
      <c r="B213" s="178"/>
      <c r="C213" s="218"/>
      <c r="D213" s="188"/>
      <c r="E213" s="180"/>
      <c r="F213" s="180"/>
      <c r="G213" s="180"/>
      <c r="H213" s="184"/>
      <c r="I213" s="185"/>
      <c r="J213" s="186"/>
      <c r="K213" s="190"/>
      <c r="L213" s="193"/>
      <c r="M213" s="195"/>
      <c r="N213" s="197"/>
    </row>
    <row r="214" spans="1:14" ht="39.950000000000003" customHeight="1" x14ac:dyDescent="0.25">
      <c r="A214" s="2">
        <f t="shared" si="3"/>
        <v>201</v>
      </c>
      <c r="B214" s="177"/>
      <c r="C214" s="217"/>
      <c r="D214" s="187"/>
      <c r="E214" s="179"/>
      <c r="F214" s="182"/>
      <c r="G214" s="183"/>
      <c r="H214" s="179"/>
      <c r="I214" s="182"/>
      <c r="J214" s="183"/>
      <c r="K214" s="189"/>
      <c r="L214" s="192"/>
      <c r="M214" s="194"/>
      <c r="N214" s="196"/>
    </row>
    <row r="215" spans="1:14" ht="39.950000000000003" customHeight="1" x14ac:dyDescent="0.25">
      <c r="A215" s="2">
        <f t="shared" si="3"/>
        <v>202</v>
      </c>
      <c r="B215" s="178"/>
      <c r="C215" s="218"/>
      <c r="D215" s="188"/>
      <c r="E215" s="180"/>
      <c r="F215" s="180"/>
      <c r="G215" s="180"/>
      <c r="H215" s="184"/>
      <c r="I215" s="185"/>
      <c r="J215" s="186"/>
      <c r="K215" s="190"/>
      <c r="L215" s="193"/>
      <c r="M215" s="195"/>
      <c r="N215" s="197"/>
    </row>
    <row r="216" spans="1:14" ht="39.950000000000003" customHeight="1" x14ac:dyDescent="0.25">
      <c r="A216" s="2">
        <f t="shared" si="3"/>
        <v>203</v>
      </c>
      <c r="B216" s="177"/>
      <c r="C216" s="217"/>
      <c r="D216" s="187"/>
      <c r="E216" s="179"/>
      <c r="F216" s="182"/>
      <c r="G216" s="183"/>
      <c r="H216" s="179"/>
      <c r="I216" s="182"/>
      <c r="J216" s="183"/>
      <c r="K216" s="189"/>
      <c r="L216" s="192"/>
      <c r="M216" s="194"/>
      <c r="N216" s="196"/>
    </row>
    <row r="217" spans="1:14" ht="39.950000000000003" customHeight="1" x14ac:dyDescent="0.25">
      <c r="A217" s="2">
        <f t="shared" si="3"/>
        <v>204</v>
      </c>
      <c r="B217" s="178"/>
      <c r="C217" s="218"/>
      <c r="D217" s="188"/>
      <c r="E217" s="180"/>
      <c r="F217" s="180"/>
      <c r="G217" s="180"/>
      <c r="H217" s="184"/>
      <c r="I217" s="185"/>
      <c r="J217" s="186"/>
      <c r="K217" s="190"/>
      <c r="L217" s="193"/>
      <c r="M217" s="195"/>
      <c r="N217" s="197"/>
    </row>
    <row r="218" spans="1:14" ht="39.950000000000003" customHeight="1" x14ac:dyDescent="0.25">
      <c r="A218" s="2">
        <f t="shared" si="3"/>
        <v>205</v>
      </c>
      <c r="B218" s="177"/>
      <c r="C218" s="217"/>
      <c r="D218" s="187"/>
      <c r="E218" s="179"/>
      <c r="F218" s="182"/>
      <c r="G218" s="183"/>
      <c r="H218" s="179"/>
      <c r="I218" s="182"/>
      <c r="J218" s="183"/>
      <c r="K218" s="189"/>
      <c r="L218" s="192"/>
      <c r="M218" s="194"/>
      <c r="N218" s="196"/>
    </row>
    <row r="219" spans="1:14" ht="39.950000000000003" customHeight="1" x14ac:dyDescent="0.25">
      <c r="A219" s="2">
        <f t="shared" si="3"/>
        <v>206</v>
      </c>
      <c r="B219" s="178"/>
      <c r="C219" s="218"/>
      <c r="D219" s="188"/>
      <c r="E219" s="180"/>
      <c r="F219" s="180"/>
      <c r="G219" s="180"/>
      <c r="H219" s="184"/>
      <c r="I219" s="185"/>
      <c r="J219" s="186"/>
      <c r="K219" s="190"/>
      <c r="L219" s="193"/>
      <c r="M219" s="195"/>
      <c r="N219" s="197"/>
    </row>
    <row r="220" spans="1:14" ht="39.950000000000003" customHeight="1" x14ac:dyDescent="0.25">
      <c r="A220" s="2">
        <f t="shared" si="3"/>
        <v>207</v>
      </c>
      <c r="B220" s="177"/>
      <c r="C220" s="217"/>
      <c r="D220" s="187"/>
      <c r="E220" s="179"/>
      <c r="F220" s="182"/>
      <c r="G220" s="183"/>
      <c r="H220" s="179"/>
      <c r="I220" s="182"/>
      <c r="J220" s="183"/>
      <c r="K220" s="189"/>
      <c r="L220" s="192"/>
      <c r="M220" s="194"/>
      <c r="N220" s="196"/>
    </row>
    <row r="221" spans="1:14" ht="39.950000000000003" customHeight="1" x14ac:dyDescent="0.25">
      <c r="A221" s="2">
        <f t="shared" si="3"/>
        <v>208</v>
      </c>
      <c r="B221" s="178"/>
      <c r="C221" s="218"/>
      <c r="D221" s="188"/>
      <c r="E221" s="180"/>
      <c r="F221" s="180"/>
      <c r="G221" s="180"/>
      <c r="H221" s="184"/>
      <c r="I221" s="185"/>
      <c r="J221" s="186"/>
      <c r="K221" s="190"/>
      <c r="L221" s="193"/>
      <c r="M221" s="195"/>
      <c r="N221" s="197"/>
    </row>
    <row r="222" spans="1:14" ht="39.950000000000003" customHeight="1" x14ac:dyDescent="0.25">
      <c r="A222" s="2">
        <f t="shared" si="3"/>
        <v>209</v>
      </c>
      <c r="B222" s="177"/>
      <c r="C222" s="217"/>
      <c r="D222" s="187"/>
      <c r="E222" s="181"/>
      <c r="F222" s="181"/>
      <c r="G222" s="181"/>
      <c r="H222" s="179"/>
      <c r="I222" s="182"/>
      <c r="J222" s="183"/>
      <c r="K222" s="189"/>
      <c r="L222" s="192"/>
      <c r="M222" s="194"/>
      <c r="N222" s="196"/>
    </row>
    <row r="223" spans="1:14" ht="39.950000000000003" customHeight="1" x14ac:dyDescent="0.25">
      <c r="A223" s="2">
        <f t="shared" si="3"/>
        <v>210</v>
      </c>
      <c r="B223" s="178"/>
      <c r="C223" s="218"/>
      <c r="D223" s="188"/>
      <c r="E223" s="180"/>
      <c r="F223" s="180"/>
      <c r="G223" s="180"/>
      <c r="H223" s="184"/>
      <c r="I223" s="185"/>
      <c r="J223" s="186"/>
      <c r="K223" s="190"/>
      <c r="L223" s="193"/>
      <c r="M223" s="195"/>
      <c r="N223" s="197"/>
    </row>
    <row r="224" spans="1:14" ht="39.950000000000003" customHeight="1" x14ac:dyDescent="0.25">
      <c r="A224" s="2">
        <f t="shared" si="3"/>
        <v>211</v>
      </c>
      <c r="B224" s="177"/>
      <c r="C224" s="217"/>
      <c r="D224" s="187"/>
      <c r="E224" s="179"/>
      <c r="F224" s="182"/>
      <c r="G224" s="183"/>
      <c r="H224" s="179"/>
      <c r="I224" s="182"/>
      <c r="J224" s="183"/>
      <c r="K224" s="189"/>
      <c r="L224" s="192"/>
      <c r="M224" s="194"/>
      <c r="N224" s="196"/>
    </row>
    <row r="225" spans="1:14" ht="39.950000000000003" customHeight="1" x14ac:dyDescent="0.25">
      <c r="A225" s="2">
        <f t="shared" si="3"/>
        <v>212</v>
      </c>
      <c r="B225" s="178"/>
      <c r="C225" s="218"/>
      <c r="D225" s="188"/>
      <c r="E225" s="180"/>
      <c r="F225" s="180"/>
      <c r="G225" s="180"/>
      <c r="H225" s="184"/>
      <c r="I225" s="185"/>
      <c r="J225" s="186"/>
      <c r="K225" s="190"/>
      <c r="L225" s="193"/>
      <c r="M225" s="195"/>
      <c r="N225" s="197"/>
    </row>
    <row r="226" spans="1:14" ht="39.950000000000003" customHeight="1" x14ac:dyDescent="0.25">
      <c r="A226" s="2">
        <f t="shared" si="3"/>
        <v>213</v>
      </c>
      <c r="B226" s="177"/>
      <c r="C226" s="217"/>
      <c r="D226" s="187"/>
      <c r="E226" s="179"/>
      <c r="F226" s="182"/>
      <c r="G226" s="183"/>
      <c r="H226" s="179"/>
      <c r="I226" s="182"/>
      <c r="J226" s="183"/>
      <c r="K226" s="189"/>
      <c r="L226" s="192"/>
      <c r="M226" s="194"/>
      <c r="N226" s="196"/>
    </row>
    <row r="227" spans="1:14" ht="39.950000000000003" customHeight="1" x14ac:dyDescent="0.25">
      <c r="A227" s="2">
        <f t="shared" si="3"/>
        <v>214</v>
      </c>
      <c r="B227" s="178"/>
      <c r="C227" s="218"/>
      <c r="D227" s="188"/>
      <c r="E227" s="180"/>
      <c r="F227" s="180"/>
      <c r="G227" s="180"/>
      <c r="H227" s="184"/>
      <c r="I227" s="185"/>
      <c r="J227" s="186"/>
      <c r="K227" s="190"/>
      <c r="L227" s="193"/>
      <c r="M227" s="195"/>
      <c r="N227" s="197"/>
    </row>
    <row r="228" spans="1:14" ht="39.950000000000003" customHeight="1" x14ac:dyDescent="0.25">
      <c r="A228" s="2">
        <f t="shared" si="3"/>
        <v>215</v>
      </c>
      <c r="B228" s="177"/>
      <c r="C228" s="217"/>
      <c r="D228" s="187"/>
      <c r="E228" s="179"/>
      <c r="F228" s="182"/>
      <c r="G228" s="183"/>
      <c r="H228" s="179"/>
      <c r="I228" s="182"/>
      <c r="J228" s="183"/>
      <c r="K228" s="189"/>
      <c r="L228" s="192"/>
      <c r="M228" s="194"/>
      <c r="N228" s="196"/>
    </row>
    <row r="229" spans="1:14" ht="39.950000000000003" customHeight="1" x14ac:dyDescent="0.25">
      <c r="A229" s="2">
        <f t="shared" si="3"/>
        <v>216</v>
      </c>
      <c r="B229" s="178"/>
      <c r="C229" s="218"/>
      <c r="D229" s="188"/>
      <c r="E229" s="180"/>
      <c r="F229" s="180"/>
      <c r="G229" s="180"/>
      <c r="H229" s="184"/>
      <c r="I229" s="185"/>
      <c r="J229" s="186"/>
      <c r="K229" s="190"/>
      <c r="L229" s="193"/>
      <c r="M229" s="195"/>
      <c r="N229" s="197"/>
    </row>
    <row r="230" spans="1:14" ht="39.950000000000003" customHeight="1" x14ac:dyDescent="0.25">
      <c r="A230" s="2">
        <f t="shared" si="3"/>
        <v>217</v>
      </c>
      <c r="B230" s="177"/>
      <c r="C230" s="217"/>
      <c r="D230" s="187"/>
      <c r="E230" s="179"/>
      <c r="F230" s="182"/>
      <c r="G230" s="183"/>
      <c r="H230" s="179"/>
      <c r="I230" s="182"/>
      <c r="J230" s="183"/>
      <c r="K230" s="189"/>
      <c r="L230" s="192"/>
      <c r="M230" s="194"/>
      <c r="N230" s="196"/>
    </row>
    <row r="231" spans="1:14" ht="39.950000000000003" customHeight="1" x14ac:dyDescent="0.25">
      <c r="A231" s="2">
        <f t="shared" si="3"/>
        <v>218</v>
      </c>
      <c r="B231" s="178"/>
      <c r="C231" s="218"/>
      <c r="D231" s="188"/>
      <c r="E231" s="180"/>
      <c r="F231" s="180"/>
      <c r="G231" s="180"/>
      <c r="H231" s="184"/>
      <c r="I231" s="185"/>
      <c r="J231" s="186"/>
      <c r="K231" s="190"/>
      <c r="L231" s="193"/>
      <c r="M231" s="195"/>
      <c r="N231" s="197"/>
    </row>
    <row r="232" spans="1:14" ht="39.950000000000003" customHeight="1" x14ac:dyDescent="0.25">
      <c r="A232" s="2">
        <f t="shared" si="3"/>
        <v>219</v>
      </c>
      <c r="B232" s="177"/>
      <c r="C232" s="217"/>
      <c r="D232" s="187"/>
      <c r="E232" s="181"/>
      <c r="F232" s="181"/>
      <c r="G232" s="181"/>
      <c r="H232" s="179"/>
      <c r="I232" s="182"/>
      <c r="J232" s="183"/>
      <c r="K232" s="189"/>
      <c r="L232" s="192"/>
      <c r="M232" s="194"/>
      <c r="N232" s="196"/>
    </row>
    <row r="233" spans="1:14" ht="39.950000000000003" customHeight="1" x14ac:dyDescent="0.25">
      <c r="A233" s="2">
        <f t="shared" si="3"/>
        <v>220</v>
      </c>
      <c r="B233" s="178"/>
      <c r="C233" s="218"/>
      <c r="D233" s="188"/>
      <c r="E233" s="180"/>
      <c r="F233" s="180"/>
      <c r="G233" s="180"/>
      <c r="H233" s="184"/>
      <c r="I233" s="185"/>
      <c r="J233" s="186"/>
      <c r="K233" s="190"/>
      <c r="L233" s="193"/>
      <c r="M233" s="195"/>
      <c r="N233" s="197"/>
    </row>
    <row r="234" spans="1:14" ht="39.950000000000003" customHeight="1" x14ac:dyDescent="0.25">
      <c r="A234" s="2">
        <f t="shared" si="3"/>
        <v>221</v>
      </c>
      <c r="B234" s="177"/>
      <c r="C234" s="217"/>
      <c r="D234" s="187"/>
      <c r="E234" s="179"/>
      <c r="F234" s="182"/>
      <c r="G234" s="183"/>
      <c r="H234" s="179"/>
      <c r="I234" s="182"/>
      <c r="J234" s="183"/>
      <c r="K234" s="189"/>
      <c r="L234" s="192"/>
      <c r="M234" s="194"/>
      <c r="N234" s="196"/>
    </row>
    <row r="235" spans="1:14" ht="39.950000000000003" customHeight="1" x14ac:dyDescent="0.25">
      <c r="A235" s="2">
        <f t="shared" si="3"/>
        <v>222</v>
      </c>
      <c r="B235" s="178"/>
      <c r="C235" s="218"/>
      <c r="D235" s="188"/>
      <c r="E235" s="180"/>
      <c r="F235" s="180"/>
      <c r="G235" s="180"/>
      <c r="H235" s="184"/>
      <c r="I235" s="185"/>
      <c r="J235" s="186"/>
      <c r="K235" s="190"/>
      <c r="L235" s="193"/>
      <c r="M235" s="195"/>
      <c r="N235" s="197"/>
    </row>
    <row r="236" spans="1:14" ht="39.950000000000003" customHeight="1" x14ac:dyDescent="0.25">
      <c r="A236" s="2">
        <f t="shared" si="3"/>
        <v>223</v>
      </c>
      <c r="B236" s="177"/>
      <c r="C236" s="217"/>
      <c r="D236" s="187"/>
      <c r="E236" s="179"/>
      <c r="F236" s="182"/>
      <c r="G236" s="183"/>
      <c r="H236" s="179"/>
      <c r="I236" s="182"/>
      <c r="J236" s="183"/>
      <c r="K236" s="189"/>
      <c r="L236" s="192"/>
      <c r="M236" s="194"/>
      <c r="N236" s="196"/>
    </row>
    <row r="237" spans="1:14" ht="39.950000000000003" customHeight="1" x14ac:dyDescent="0.25">
      <c r="A237" s="2">
        <f t="shared" si="3"/>
        <v>224</v>
      </c>
      <c r="B237" s="178"/>
      <c r="C237" s="218"/>
      <c r="D237" s="188"/>
      <c r="E237" s="180"/>
      <c r="F237" s="180"/>
      <c r="G237" s="180"/>
      <c r="H237" s="184"/>
      <c r="I237" s="185"/>
      <c r="J237" s="186"/>
      <c r="K237" s="190"/>
      <c r="L237" s="193"/>
      <c r="M237" s="195"/>
      <c r="N237" s="197"/>
    </row>
    <row r="238" spans="1:14" ht="39.950000000000003" customHeight="1" x14ac:dyDescent="0.25">
      <c r="A238" s="2">
        <f t="shared" si="3"/>
        <v>225</v>
      </c>
      <c r="B238" s="177"/>
      <c r="C238" s="217"/>
      <c r="D238" s="187"/>
      <c r="E238" s="179"/>
      <c r="F238" s="182"/>
      <c r="G238" s="183"/>
      <c r="H238" s="179"/>
      <c r="I238" s="182"/>
      <c r="J238" s="183"/>
      <c r="K238" s="189"/>
      <c r="L238" s="192"/>
      <c r="M238" s="194"/>
      <c r="N238" s="196"/>
    </row>
    <row r="239" spans="1:14" ht="39.950000000000003" customHeight="1" x14ac:dyDescent="0.25">
      <c r="A239" s="2">
        <f t="shared" si="3"/>
        <v>226</v>
      </c>
      <c r="B239" s="178"/>
      <c r="C239" s="218"/>
      <c r="D239" s="188"/>
      <c r="E239" s="180"/>
      <c r="F239" s="180"/>
      <c r="G239" s="180"/>
      <c r="H239" s="184"/>
      <c r="I239" s="185"/>
      <c r="J239" s="186"/>
      <c r="K239" s="190"/>
      <c r="L239" s="193"/>
      <c r="M239" s="195"/>
      <c r="N239" s="197"/>
    </row>
    <row r="240" spans="1:14" ht="39.950000000000003" customHeight="1" x14ac:dyDescent="0.25">
      <c r="A240" s="2">
        <f t="shared" si="3"/>
        <v>227</v>
      </c>
      <c r="B240" s="177"/>
      <c r="C240" s="217"/>
      <c r="D240" s="187"/>
      <c r="E240" s="179"/>
      <c r="F240" s="182"/>
      <c r="G240" s="183"/>
      <c r="H240" s="179"/>
      <c r="I240" s="182"/>
      <c r="J240" s="183"/>
      <c r="K240" s="189"/>
      <c r="L240" s="192"/>
      <c r="M240" s="194"/>
      <c r="N240" s="196"/>
    </row>
    <row r="241" spans="1:14" ht="39.950000000000003" customHeight="1" x14ac:dyDescent="0.25">
      <c r="A241" s="2">
        <f t="shared" si="3"/>
        <v>228</v>
      </c>
      <c r="B241" s="178"/>
      <c r="C241" s="218"/>
      <c r="D241" s="188"/>
      <c r="E241" s="180"/>
      <c r="F241" s="180"/>
      <c r="G241" s="180"/>
      <c r="H241" s="184"/>
      <c r="I241" s="185"/>
      <c r="J241" s="186"/>
      <c r="K241" s="190"/>
      <c r="L241" s="193"/>
      <c r="M241" s="195"/>
      <c r="N241" s="197"/>
    </row>
    <row r="242" spans="1:14" ht="39.950000000000003" customHeight="1" x14ac:dyDescent="0.25">
      <c r="A242" s="2">
        <f t="shared" si="3"/>
        <v>229</v>
      </c>
      <c r="B242" s="177"/>
      <c r="C242" s="217"/>
      <c r="D242" s="187"/>
      <c r="E242" s="181"/>
      <c r="F242" s="181"/>
      <c r="G242" s="181"/>
      <c r="H242" s="179"/>
      <c r="I242" s="182"/>
      <c r="J242" s="183"/>
      <c r="K242" s="189"/>
      <c r="L242" s="192"/>
      <c r="M242" s="194"/>
      <c r="N242" s="196"/>
    </row>
    <row r="243" spans="1:14" ht="39.950000000000003" customHeight="1" x14ac:dyDescent="0.25">
      <c r="A243" s="2">
        <f t="shared" si="3"/>
        <v>230</v>
      </c>
      <c r="B243" s="178"/>
      <c r="C243" s="218"/>
      <c r="D243" s="188"/>
      <c r="E243" s="180"/>
      <c r="F243" s="180"/>
      <c r="G243" s="180"/>
      <c r="H243" s="184"/>
      <c r="I243" s="185"/>
      <c r="J243" s="186"/>
      <c r="K243" s="190"/>
      <c r="L243" s="193"/>
      <c r="M243" s="195"/>
      <c r="N243" s="197"/>
    </row>
    <row r="244" spans="1:14" ht="39.950000000000003" customHeight="1" x14ac:dyDescent="0.25">
      <c r="A244" s="2">
        <f t="shared" si="3"/>
        <v>231</v>
      </c>
      <c r="B244" s="177"/>
      <c r="C244" s="217"/>
      <c r="D244" s="187"/>
      <c r="E244" s="179"/>
      <c r="F244" s="182"/>
      <c r="G244" s="183"/>
      <c r="H244" s="179"/>
      <c r="I244" s="182"/>
      <c r="J244" s="183"/>
      <c r="K244" s="189"/>
      <c r="L244" s="192"/>
      <c r="M244" s="194"/>
      <c r="N244" s="196"/>
    </row>
    <row r="245" spans="1:14" ht="39.950000000000003" customHeight="1" x14ac:dyDescent="0.25">
      <c r="A245" s="2">
        <f t="shared" si="3"/>
        <v>232</v>
      </c>
      <c r="B245" s="178"/>
      <c r="C245" s="218"/>
      <c r="D245" s="188"/>
      <c r="E245" s="180"/>
      <c r="F245" s="180"/>
      <c r="G245" s="180"/>
      <c r="H245" s="184"/>
      <c r="I245" s="185"/>
      <c r="J245" s="186"/>
      <c r="K245" s="190"/>
      <c r="L245" s="193"/>
      <c r="M245" s="195"/>
      <c r="N245" s="197"/>
    </row>
    <row r="246" spans="1:14" ht="39.950000000000003" customHeight="1" x14ac:dyDescent="0.25">
      <c r="A246" s="2">
        <f t="shared" si="3"/>
        <v>233</v>
      </c>
      <c r="B246" s="177"/>
      <c r="C246" s="217"/>
      <c r="D246" s="187"/>
      <c r="E246" s="179"/>
      <c r="F246" s="182"/>
      <c r="G246" s="183"/>
      <c r="H246" s="179"/>
      <c r="I246" s="182"/>
      <c r="J246" s="183"/>
      <c r="K246" s="189"/>
      <c r="L246" s="192"/>
      <c r="M246" s="194"/>
      <c r="N246" s="196"/>
    </row>
    <row r="247" spans="1:14" ht="39.950000000000003" customHeight="1" x14ac:dyDescent="0.25">
      <c r="A247" s="2">
        <f t="shared" si="3"/>
        <v>234</v>
      </c>
      <c r="B247" s="178"/>
      <c r="C247" s="218"/>
      <c r="D247" s="188"/>
      <c r="E247" s="180"/>
      <c r="F247" s="180"/>
      <c r="G247" s="180"/>
      <c r="H247" s="184"/>
      <c r="I247" s="185"/>
      <c r="J247" s="186"/>
      <c r="K247" s="190"/>
      <c r="L247" s="193"/>
      <c r="M247" s="195"/>
      <c r="N247" s="197"/>
    </row>
    <row r="248" spans="1:14" ht="39.950000000000003" customHeight="1" x14ac:dyDescent="0.25">
      <c r="A248" s="2">
        <f t="shared" si="3"/>
        <v>235</v>
      </c>
      <c r="B248" s="177"/>
      <c r="C248" s="217"/>
      <c r="D248" s="187"/>
      <c r="E248" s="179"/>
      <c r="F248" s="182"/>
      <c r="G248" s="183"/>
      <c r="H248" s="179"/>
      <c r="I248" s="182"/>
      <c r="J248" s="183"/>
      <c r="K248" s="189"/>
      <c r="L248" s="192"/>
      <c r="M248" s="194"/>
      <c r="N248" s="196"/>
    </row>
    <row r="249" spans="1:14" ht="39.950000000000003" customHeight="1" x14ac:dyDescent="0.25">
      <c r="A249" s="2">
        <f t="shared" si="3"/>
        <v>236</v>
      </c>
      <c r="B249" s="178"/>
      <c r="C249" s="218"/>
      <c r="D249" s="188"/>
      <c r="E249" s="180"/>
      <c r="F249" s="180"/>
      <c r="G249" s="180"/>
      <c r="H249" s="184"/>
      <c r="I249" s="185"/>
      <c r="J249" s="186"/>
      <c r="K249" s="190"/>
      <c r="L249" s="193"/>
      <c r="M249" s="195"/>
      <c r="N249" s="197"/>
    </row>
    <row r="250" spans="1:14" ht="39.950000000000003" customHeight="1" x14ac:dyDescent="0.25">
      <c r="A250" s="2">
        <f t="shared" si="3"/>
        <v>237</v>
      </c>
      <c r="B250" s="177"/>
      <c r="C250" s="217"/>
      <c r="D250" s="187"/>
      <c r="E250" s="179"/>
      <c r="F250" s="182"/>
      <c r="G250" s="183"/>
      <c r="H250" s="179"/>
      <c r="I250" s="182"/>
      <c r="J250" s="183"/>
      <c r="K250" s="189"/>
      <c r="L250" s="192"/>
      <c r="M250" s="194"/>
      <c r="N250" s="196"/>
    </row>
    <row r="251" spans="1:14" ht="39.950000000000003" customHeight="1" x14ac:dyDescent="0.25">
      <c r="A251" s="2">
        <f t="shared" si="3"/>
        <v>238</v>
      </c>
      <c r="B251" s="178"/>
      <c r="C251" s="218"/>
      <c r="D251" s="188"/>
      <c r="E251" s="180"/>
      <c r="F251" s="180"/>
      <c r="G251" s="180"/>
      <c r="H251" s="184"/>
      <c r="I251" s="185"/>
      <c r="J251" s="186"/>
      <c r="K251" s="190"/>
      <c r="L251" s="193"/>
      <c r="M251" s="195"/>
      <c r="N251" s="197"/>
    </row>
    <row r="252" spans="1:14" ht="39.950000000000003" customHeight="1" x14ac:dyDescent="0.25">
      <c r="A252" s="2">
        <f t="shared" si="3"/>
        <v>239</v>
      </c>
      <c r="B252" s="177"/>
      <c r="C252" s="217"/>
      <c r="D252" s="187"/>
      <c r="E252" s="181"/>
      <c r="F252" s="181"/>
      <c r="G252" s="181"/>
      <c r="H252" s="179"/>
      <c r="I252" s="182"/>
      <c r="J252" s="183"/>
      <c r="K252" s="189"/>
      <c r="L252" s="192"/>
      <c r="M252" s="194"/>
      <c r="N252" s="196"/>
    </row>
    <row r="253" spans="1:14" ht="39.950000000000003" customHeight="1" x14ac:dyDescent="0.25">
      <c r="A253" s="2">
        <f t="shared" si="3"/>
        <v>240</v>
      </c>
      <c r="B253" s="178"/>
      <c r="C253" s="218"/>
      <c r="D253" s="188"/>
      <c r="E253" s="180"/>
      <c r="F253" s="180"/>
      <c r="G253" s="180"/>
      <c r="H253" s="184"/>
      <c r="I253" s="185"/>
      <c r="J253" s="186"/>
      <c r="K253" s="190"/>
      <c r="L253" s="193"/>
      <c r="M253" s="195"/>
      <c r="N253" s="197"/>
    </row>
    <row r="254" spans="1:14" ht="39.950000000000003" customHeight="1" x14ac:dyDescent="0.25">
      <c r="A254" s="2">
        <f t="shared" si="3"/>
        <v>241</v>
      </c>
      <c r="B254" s="177"/>
      <c r="C254" s="217"/>
      <c r="D254" s="187"/>
      <c r="E254" s="179"/>
      <c r="F254" s="182"/>
      <c r="G254" s="183"/>
      <c r="H254" s="179"/>
      <c r="I254" s="182"/>
      <c r="J254" s="183"/>
      <c r="K254" s="189"/>
      <c r="L254" s="192"/>
      <c r="M254" s="194"/>
      <c r="N254" s="196"/>
    </row>
    <row r="255" spans="1:14" ht="39.950000000000003" customHeight="1" x14ac:dyDescent="0.25">
      <c r="A255" s="2">
        <f t="shared" si="3"/>
        <v>242</v>
      </c>
      <c r="B255" s="178"/>
      <c r="C255" s="218"/>
      <c r="D255" s="188"/>
      <c r="E255" s="180"/>
      <c r="F255" s="180"/>
      <c r="G255" s="180"/>
      <c r="H255" s="184"/>
      <c r="I255" s="185"/>
      <c r="J255" s="186"/>
      <c r="K255" s="190"/>
      <c r="L255" s="193"/>
      <c r="M255" s="195"/>
      <c r="N255" s="197"/>
    </row>
    <row r="256" spans="1:14" ht="39.950000000000003" customHeight="1" x14ac:dyDescent="0.25">
      <c r="A256" s="2">
        <f t="shared" si="3"/>
        <v>243</v>
      </c>
      <c r="B256" s="177"/>
      <c r="C256" s="217"/>
      <c r="D256" s="187"/>
      <c r="E256" s="179"/>
      <c r="F256" s="182"/>
      <c r="G256" s="183"/>
      <c r="H256" s="179"/>
      <c r="I256" s="182"/>
      <c r="J256" s="183"/>
      <c r="K256" s="189"/>
      <c r="L256" s="192"/>
      <c r="M256" s="194"/>
      <c r="N256" s="196"/>
    </row>
    <row r="257" spans="1:14" ht="39.950000000000003" customHeight="1" x14ac:dyDescent="0.25">
      <c r="A257" s="2">
        <f t="shared" si="3"/>
        <v>244</v>
      </c>
      <c r="B257" s="178"/>
      <c r="C257" s="218"/>
      <c r="D257" s="188"/>
      <c r="E257" s="180"/>
      <c r="F257" s="180"/>
      <c r="G257" s="180"/>
      <c r="H257" s="184"/>
      <c r="I257" s="185"/>
      <c r="J257" s="186"/>
      <c r="K257" s="190"/>
      <c r="L257" s="193"/>
      <c r="M257" s="195"/>
      <c r="N257" s="197"/>
    </row>
    <row r="258" spans="1:14" ht="39.950000000000003" customHeight="1" x14ac:dyDescent="0.25">
      <c r="A258" s="2">
        <f t="shared" si="3"/>
        <v>245</v>
      </c>
      <c r="B258" s="177"/>
      <c r="C258" s="217"/>
      <c r="D258" s="187"/>
      <c r="E258" s="179"/>
      <c r="F258" s="182"/>
      <c r="G258" s="183"/>
      <c r="H258" s="179"/>
      <c r="I258" s="182"/>
      <c r="J258" s="183"/>
      <c r="K258" s="189"/>
      <c r="L258" s="192"/>
      <c r="M258" s="194"/>
      <c r="N258" s="196"/>
    </row>
    <row r="259" spans="1:14" ht="39.950000000000003" customHeight="1" x14ac:dyDescent="0.25">
      <c r="A259" s="2">
        <f t="shared" si="3"/>
        <v>246</v>
      </c>
      <c r="B259" s="178"/>
      <c r="C259" s="218"/>
      <c r="D259" s="188"/>
      <c r="E259" s="180"/>
      <c r="F259" s="180"/>
      <c r="G259" s="180"/>
      <c r="H259" s="184"/>
      <c r="I259" s="185"/>
      <c r="J259" s="186"/>
      <c r="K259" s="190"/>
      <c r="L259" s="193"/>
      <c r="M259" s="195"/>
      <c r="N259" s="197"/>
    </row>
    <row r="260" spans="1:14" ht="39.950000000000003" customHeight="1" x14ac:dyDescent="0.25">
      <c r="A260" s="2">
        <f t="shared" si="3"/>
        <v>247</v>
      </c>
      <c r="B260" s="177"/>
      <c r="C260" s="217"/>
      <c r="D260" s="187"/>
      <c r="E260" s="179"/>
      <c r="F260" s="182"/>
      <c r="G260" s="183"/>
      <c r="H260" s="179"/>
      <c r="I260" s="182"/>
      <c r="J260" s="183"/>
      <c r="K260" s="189"/>
      <c r="L260" s="192"/>
      <c r="M260" s="194"/>
      <c r="N260" s="196"/>
    </row>
    <row r="261" spans="1:14" ht="39.950000000000003" customHeight="1" x14ac:dyDescent="0.25">
      <c r="A261" s="2">
        <f t="shared" si="3"/>
        <v>248</v>
      </c>
      <c r="B261" s="178"/>
      <c r="C261" s="218"/>
      <c r="D261" s="188"/>
      <c r="E261" s="180"/>
      <c r="F261" s="180"/>
      <c r="G261" s="180"/>
      <c r="H261" s="184"/>
      <c r="I261" s="185"/>
      <c r="J261" s="186"/>
      <c r="K261" s="190"/>
      <c r="L261" s="193"/>
      <c r="M261" s="195"/>
      <c r="N261" s="197"/>
    </row>
    <row r="262" spans="1:14" ht="39.950000000000003" customHeight="1" x14ac:dyDescent="0.25">
      <c r="A262" s="2">
        <f t="shared" si="3"/>
        <v>249</v>
      </c>
      <c r="B262" s="177"/>
      <c r="C262" s="217"/>
      <c r="D262" s="187"/>
      <c r="E262" s="181"/>
      <c r="F262" s="181"/>
      <c r="G262" s="181"/>
      <c r="H262" s="179"/>
      <c r="I262" s="182"/>
      <c r="J262" s="183"/>
      <c r="K262" s="189"/>
      <c r="L262" s="192"/>
      <c r="M262" s="194"/>
      <c r="N262" s="196"/>
    </row>
    <row r="263" spans="1:14" ht="39.950000000000003" customHeight="1" x14ac:dyDescent="0.25">
      <c r="A263" s="2">
        <f t="shared" si="3"/>
        <v>250</v>
      </c>
      <c r="B263" s="178"/>
      <c r="C263" s="218"/>
      <c r="D263" s="188"/>
      <c r="E263" s="180"/>
      <c r="F263" s="180"/>
      <c r="G263" s="180"/>
      <c r="H263" s="184"/>
      <c r="I263" s="185"/>
      <c r="J263" s="186"/>
      <c r="K263" s="190"/>
      <c r="L263" s="193"/>
      <c r="M263" s="195"/>
      <c r="N263" s="197"/>
    </row>
    <row r="264" spans="1:14" ht="39.950000000000003" customHeight="1" x14ac:dyDescent="0.25">
      <c r="A264" s="2">
        <f t="shared" si="3"/>
        <v>251</v>
      </c>
      <c r="B264" s="177"/>
      <c r="C264" s="217"/>
      <c r="D264" s="187"/>
      <c r="E264" s="179"/>
      <c r="F264" s="182"/>
      <c r="G264" s="183"/>
      <c r="H264" s="179"/>
      <c r="I264" s="182"/>
      <c r="J264" s="183"/>
      <c r="K264" s="189"/>
      <c r="L264" s="192"/>
      <c r="M264" s="194"/>
      <c r="N264" s="196"/>
    </row>
    <row r="265" spans="1:14" ht="39.950000000000003" customHeight="1" x14ac:dyDescent="0.25">
      <c r="A265" s="2">
        <f t="shared" si="3"/>
        <v>252</v>
      </c>
      <c r="B265" s="178"/>
      <c r="C265" s="218"/>
      <c r="D265" s="188"/>
      <c r="E265" s="180"/>
      <c r="F265" s="180"/>
      <c r="G265" s="180"/>
      <c r="H265" s="184"/>
      <c r="I265" s="185"/>
      <c r="J265" s="186"/>
      <c r="K265" s="190"/>
      <c r="L265" s="193"/>
      <c r="M265" s="195"/>
      <c r="N265" s="197"/>
    </row>
    <row r="266" spans="1:14" ht="39.950000000000003" customHeight="1" x14ac:dyDescent="0.25">
      <c r="A266" s="2">
        <f t="shared" si="3"/>
        <v>253</v>
      </c>
      <c r="B266" s="177"/>
      <c r="C266" s="217"/>
      <c r="D266" s="187"/>
      <c r="E266" s="179"/>
      <c r="F266" s="182"/>
      <c r="G266" s="183"/>
      <c r="H266" s="179"/>
      <c r="I266" s="182"/>
      <c r="J266" s="183"/>
      <c r="K266" s="189"/>
      <c r="L266" s="192"/>
      <c r="M266" s="194"/>
      <c r="N266" s="196"/>
    </row>
    <row r="267" spans="1:14" ht="39.950000000000003" customHeight="1" x14ac:dyDescent="0.25">
      <c r="A267" s="2">
        <f t="shared" si="3"/>
        <v>254</v>
      </c>
      <c r="B267" s="178"/>
      <c r="C267" s="218"/>
      <c r="D267" s="188"/>
      <c r="E267" s="180"/>
      <c r="F267" s="180"/>
      <c r="G267" s="180"/>
      <c r="H267" s="184"/>
      <c r="I267" s="185"/>
      <c r="J267" s="186"/>
      <c r="K267" s="190"/>
      <c r="L267" s="193"/>
      <c r="M267" s="195"/>
      <c r="N267" s="197"/>
    </row>
    <row r="268" spans="1:14" ht="39.950000000000003" customHeight="1" x14ac:dyDescent="0.25">
      <c r="A268" s="2">
        <f t="shared" si="3"/>
        <v>255</v>
      </c>
      <c r="B268" s="177"/>
      <c r="C268" s="217"/>
      <c r="D268" s="187"/>
      <c r="E268" s="179"/>
      <c r="F268" s="182"/>
      <c r="G268" s="183"/>
      <c r="H268" s="179"/>
      <c r="I268" s="182"/>
      <c r="J268" s="183"/>
      <c r="K268" s="189"/>
      <c r="L268" s="192"/>
      <c r="M268" s="194"/>
      <c r="N268" s="196"/>
    </row>
    <row r="269" spans="1:14" ht="39.950000000000003" customHeight="1" x14ac:dyDescent="0.25">
      <c r="A269" s="2">
        <f t="shared" si="3"/>
        <v>256</v>
      </c>
      <c r="B269" s="178"/>
      <c r="C269" s="218"/>
      <c r="D269" s="188"/>
      <c r="E269" s="180"/>
      <c r="F269" s="180"/>
      <c r="G269" s="180"/>
      <c r="H269" s="184"/>
      <c r="I269" s="185"/>
      <c r="J269" s="186"/>
      <c r="K269" s="190"/>
      <c r="L269" s="193"/>
      <c r="M269" s="195"/>
      <c r="N269" s="197"/>
    </row>
    <row r="270" spans="1:14" ht="39.950000000000003" customHeight="1" x14ac:dyDescent="0.25">
      <c r="A270" s="2">
        <f t="shared" si="3"/>
        <v>257</v>
      </c>
      <c r="B270" s="177"/>
      <c r="C270" s="217"/>
      <c r="D270" s="187"/>
      <c r="E270" s="179"/>
      <c r="F270" s="182"/>
      <c r="G270" s="183"/>
      <c r="H270" s="179"/>
      <c r="I270" s="182"/>
      <c r="J270" s="183"/>
      <c r="K270" s="189"/>
      <c r="L270" s="192"/>
      <c r="M270" s="194"/>
      <c r="N270" s="196"/>
    </row>
    <row r="271" spans="1:14" ht="39.950000000000003" customHeight="1" x14ac:dyDescent="0.25">
      <c r="A271" s="2">
        <f t="shared" ref="A271:A334" si="4">ROW(A258)</f>
        <v>258</v>
      </c>
      <c r="B271" s="178"/>
      <c r="C271" s="218"/>
      <c r="D271" s="188"/>
      <c r="E271" s="180"/>
      <c r="F271" s="180"/>
      <c r="G271" s="180"/>
      <c r="H271" s="184"/>
      <c r="I271" s="185"/>
      <c r="J271" s="186"/>
      <c r="K271" s="190"/>
      <c r="L271" s="193"/>
      <c r="M271" s="195"/>
      <c r="N271" s="197"/>
    </row>
    <row r="272" spans="1:14" ht="39.950000000000003" customHeight="1" x14ac:dyDescent="0.25">
      <c r="A272" s="2">
        <f t="shared" si="4"/>
        <v>259</v>
      </c>
      <c r="B272" s="177"/>
      <c r="C272" s="217"/>
      <c r="D272" s="187"/>
      <c r="E272" s="181"/>
      <c r="F272" s="181"/>
      <c r="G272" s="181"/>
      <c r="H272" s="179"/>
      <c r="I272" s="182"/>
      <c r="J272" s="183"/>
      <c r="K272" s="189"/>
      <c r="L272" s="192"/>
      <c r="M272" s="194"/>
      <c r="N272" s="196"/>
    </row>
    <row r="273" spans="1:14" ht="39.950000000000003" customHeight="1" x14ac:dyDescent="0.25">
      <c r="A273" s="2">
        <f t="shared" si="4"/>
        <v>260</v>
      </c>
      <c r="B273" s="178"/>
      <c r="C273" s="218"/>
      <c r="D273" s="188"/>
      <c r="E273" s="180"/>
      <c r="F273" s="180"/>
      <c r="G273" s="180"/>
      <c r="H273" s="184"/>
      <c r="I273" s="185"/>
      <c r="J273" s="186"/>
      <c r="K273" s="190"/>
      <c r="L273" s="193"/>
      <c r="M273" s="195"/>
      <c r="N273" s="197"/>
    </row>
    <row r="274" spans="1:14" ht="39.950000000000003" customHeight="1" x14ac:dyDescent="0.25">
      <c r="A274" s="2">
        <f t="shared" si="4"/>
        <v>261</v>
      </c>
      <c r="B274" s="177"/>
      <c r="C274" s="217"/>
      <c r="D274" s="187"/>
      <c r="E274" s="179"/>
      <c r="F274" s="182"/>
      <c r="G274" s="183"/>
      <c r="H274" s="179"/>
      <c r="I274" s="182"/>
      <c r="J274" s="183"/>
      <c r="K274" s="189"/>
      <c r="L274" s="192"/>
      <c r="M274" s="194"/>
      <c r="N274" s="196"/>
    </row>
    <row r="275" spans="1:14" ht="39.950000000000003" customHeight="1" x14ac:dyDescent="0.25">
      <c r="A275" s="2">
        <f t="shared" si="4"/>
        <v>262</v>
      </c>
      <c r="B275" s="178"/>
      <c r="C275" s="218"/>
      <c r="D275" s="188"/>
      <c r="E275" s="180"/>
      <c r="F275" s="180"/>
      <c r="G275" s="180"/>
      <c r="H275" s="184"/>
      <c r="I275" s="185"/>
      <c r="J275" s="186"/>
      <c r="K275" s="190"/>
      <c r="L275" s="193"/>
      <c r="M275" s="195"/>
      <c r="N275" s="197"/>
    </row>
    <row r="276" spans="1:14" ht="39.950000000000003" customHeight="1" x14ac:dyDescent="0.25">
      <c r="A276" s="2">
        <f t="shared" si="4"/>
        <v>263</v>
      </c>
      <c r="B276" s="177"/>
      <c r="C276" s="217"/>
      <c r="D276" s="187"/>
      <c r="E276" s="179"/>
      <c r="F276" s="182"/>
      <c r="G276" s="183"/>
      <c r="H276" s="179"/>
      <c r="I276" s="182"/>
      <c r="J276" s="183"/>
      <c r="K276" s="189"/>
      <c r="L276" s="192"/>
      <c r="M276" s="194"/>
      <c r="N276" s="196"/>
    </row>
    <row r="277" spans="1:14" ht="39.950000000000003" customHeight="1" x14ac:dyDescent="0.25">
      <c r="A277" s="2">
        <f t="shared" si="4"/>
        <v>264</v>
      </c>
      <c r="B277" s="178"/>
      <c r="C277" s="218"/>
      <c r="D277" s="188"/>
      <c r="E277" s="180"/>
      <c r="F277" s="180"/>
      <c r="G277" s="180"/>
      <c r="H277" s="184"/>
      <c r="I277" s="185"/>
      <c r="J277" s="186"/>
      <c r="K277" s="190"/>
      <c r="L277" s="193"/>
      <c r="M277" s="195"/>
      <c r="N277" s="197"/>
    </row>
    <row r="278" spans="1:14" ht="39.950000000000003" customHeight="1" x14ac:dyDescent="0.25">
      <c r="A278" s="2">
        <f t="shared" si="4"/>
        <v>265</v>
      </c>
      <c r="B278" s="177"/>
      <c r="C278" s="217"/>
      <c r="D278" s="187"/>
      <c r="E278" s="179"/>
      <c r="F278" s="182"/>
      <c r="G278" s="183"/>
      <c r="H278" s="179"/>
      <c r="I278" s="182"/>
      <c r="J278" s="183"/>
      <c r="K278" s="189"/>
      <c r="L278" s="192"/>
      <c r="M278" s="194"/>
      <c r="N278" s="196"/>
    </row>
    <row r="279" spans="1:14" ht="39.950000000000003" customHeight="1" x14ac:dyDescent="0.25">
      <c r="A279" s="2">
        <f t="shared" si="4"/>
        <v>266</v>
      </c>
      <c r="B279" s="178"/>
      <c r="C279" s="218"/>
      <c r="D279" s="188"/>
      <c r="E279" s="180"/>
      <c r="F279" s="180"/>
      <c r="G279" s="180"/>
      <c r="H279" s="184"/>
      <c r="I279" s="185"/>
      <c r="J279" s="186"/>
      <c r="K279" s="190"/>
      <c r="L279" s="193"/>
      <c r="M279" s="195"/>
      <c r="N279" s="197"/>
    </row>
    <row r="280" spans="1:14" ht="39.950000000000003" customHeight="1" x14ac:dyDescent="0.25">
      <c r="A280" s="2">
        <f t="shared" si="4"/>
        <v>267</v>
      </c>
      <c r="B280" s="177"/>
      <c r="C280" s="217"/>
      <c r="D280" s="187"/>
      <c r="E280" s="179"/>
      <c r="F280" s="182"/>
      <c r="G280" s="183"/>
      <c r="H280" s="179"/>
      <c r="I280" s="182"/>
      <c r="J280" s="183"/>
      <c r="K280" s="189"/>
      <c r="L280" s="192"/>
      <c r="M280" s="194"/>
      <c r="N280" s="196"/>
    </row>
    <row r="281" spans="1:14" ht="39.950000000000003" customHeight="1" x14ac:dyDescent="0.25">
      <c r="A281" s="2">
        <f t="shared" si="4"/>
        <v>268</v>
      </c>
      <c r="B281" s="178"/>
      <c r="C281" s="218"/>
      <c r="D281" s="188"/>
      <c r="E281" s="180"/>
      <c r="F281" s="180"/>
      <c r="G281" s="180"/>
      <c r="H281" s="184"/>
      <c r="I281" s="185"/>
      <c r="J281" s="186"/>
      <c r="K281" s="190"/>
      <c r="L281" s="193"/>
      <c r="M281" s="195"/>
      <c r="N281" s="197"/>
    </row>
    <row r="282" spans="1:14" ht="39.950000000000003" customHeight="1" x14ac:dyDescent="0.25">
      <c r="A282" s="2">
        <f t="shared" si="4"/>
        <v>269</v>
      </c>
      <c r="B282" s="177"/>
      <c r="C282" s="217"/>
      <c r="D282" s="187"/>
      <c r="E282" s="181"/>
      <c r="F282" s="181"/>
      <c r="G282" s="181"/>
      <c r="H282" s="179"/>
      <c r="I282" s="182"/>
      <c r="J282" s="183"/>
      <c r="K282" s="189"/>
      <c r="L282" s="192"/>
      <c r="M282" s="194"/>
      <c r="N282" s="196"/>
    </row>
    <row r="283" spans="1:14" ht="39.950000000000003" customHeight="1" x14ac:dyDescent="0.25">
      <c r="A283" s="2">
        <f t="shared" si="4"/>
        <v>270</v>
      </c>
      <c r="B283" s="178"/>
      <c r="C283" s="218"/>
      <c r="D283" s="188"/>
      <c r="E283" s="180"/>
      <c r="F283" s="180"/>
      <c r="G283" s="180"/>
      <c r="H283" s="184"/>
      <c r="I283" s="185"/>
      <c r="J283" s="186"/>
      <c r="K283" s="190"/>
      <c r="L283" s="193"/>
      <c r="M283" s="195"/>
      <c r="N283" s="197"/>
    </row>
    <row r="284" spans="1:14" ht="39.950000000000003" customHeight="1" x14ac:dyDescent="0.25">
      <c r="A284" s="2">
        <f t="shared" si="4"/>
        <v>271</v>
      </c>
      <c r="B284" s="177"/>
      <c r="C284" s="217"/>
      <c r="D284" s="187"/>
      <c r="E284" s="179"/>
      <c r="F284" s="182"/>
      <c r="G284" s="183"/>
      <c r="H284" s="179"/>
      <c r="I284" s="182"/>
      <c r="J284" s="183"/>
      <c r="K284" s="189"/>
      <c r="L284" s="192"/>
      <c r="M284" s="194"/>
      <c r="N284" s="196"/>
    </row>
    <row r="285" spans="1:14" ht="39.950000000000003" customHeight="1" x14ac:dyDescent="0.25">
      <c r="A285" s="2">
        <f t="shared" si="4"/>
        <v>272</v>
      </c>
      <c r="B285" s="178"/>
      <c r="C285" s="218"/>
      <c r="D285" s="188"/>
      <c r="E285" s="180"/>
      <c r="F285" s="180"/>
      <c r="G285" s="180"/>
      <c r="H285" s="184"/>
      <c r="I285" s="185"/>
      <c r="J285" s="186"/>
      <c r="K285" s="190"/>
      <c r="L285" s="193"/>
      <c r="M285" s="195"/>
      <c r="N285" s="197"/>
    </row>
    <row r="286" spans="1:14" ht="39.950000000000003" customHeight="1" x14ac:dyDescent="0.25">
      <c r="A286" s="2">
        <f t="shared" si="4"/>
        <v>273</v>
      </c>
      <c r="B286" s="177"/>
      <c r="C286" s="217"/>
      <c r="D286" s="187"/>
      <c r="E286" s="179"/>
      <c r="F286" s="182"/>
      <c r="G286" s="183"/>
      <c r="H286" s="179"/>
      <c r="I286" s="182"/>
      <c r="J286" s="183"/>
      <c r="K286" s="189"/>
      <c r="L286" s="192"/>
      <c r="M286" s="194"/>
      <c r="N286" s="196"/>
    </row>
    <row r="287" spans="1:14" ht="39.950000000000003" customHeight="1" x14ac:dyDescent="0.25">
      <c r="A287" s="2">
        <f t="shared" si="4"/>
        <v>274</v>
      </c>
      <c r="B287" s="178"/>
      <c r="C287" s="218"/>
      <c r="D287" s="188"/>
      <c r="E287" s="180"/>
      <c r="F287" s="180"/>
      <c r="G287" s="180"/>
      <c r="H287" s="184"/>
      <c r="I287" s="185"/>
      <c r="J287" s="186"/>
      <c r="K287" s="190"/>
      <c r="L287" s="193"/>
      <c r="M287" s="195"/>
      <c r="N287" s="197"/>
    </row>
    <row r="288" spans="1:14" ht="39.950000000000003" customHeight="1" x14ac:dyDescent="0.25">
      <c r="A288" s="2">
        <f t="shared" si="4"/>
        <v>275</v>
      </c>
      <c r="B288" s="177"/>
      <c r="C288" s="217"/>
      <c r="D288" s="187"/>
      <c r="E288" s="179"/>
      <c r="F288" s="182"/>
      <c r="G288" s="183"/>
      <c r="H288" s="179"/>
      <c r="I288" s="182"/>
      <c r="J288" s="183"/>
      <c r="K288" s="189"/>
      <c r="L288" s="192"/>
      <c r="M288" s="194"/>
      <c r="N288" s="196"/>
    </row>
    <row r="289" spans="1:14" ht="39.950000000000003" customHeight="1" x14ac:dyDescent="0.25">
      <c r="A289" s="2">
        <f t="shared" si="4"/>
        <v>276</v>
      </c>
      <c r="B289" s="178"/>
      <c r="C289" s="218"/>
      <c r="D289" s="188"/>
      <c r="E289" s="180"/>
      <c r="F289" s="180"/>
      <c r="G289" s="180"/>
      <c r="H289" s="184"/>
      <c r="I289" s="185"/>
      <c r="J289" s="186"/>
      <c r="K289" s="190"/>
      <c r="L289" s="193"/>
      <c r="M289" s="195"/>
      <c r="N289" s="197"/>
    </row>
    <row r="290" spans="1:14" ht="39.950000000000003" customHeight="1" x14ac:dyDescent="0.25">
      <c r="A290" s="2">
        <f t="shared" si="4"/>
        <v>277</v>
      </c>
      <c r="B290" s="177"/>
      <c r="C290" s="217"/>
      <c r="D290" s="187"/>
      <c r="E290" s="179"/>
      <c r="F290" s="182"/>
      <c r="G290" s="183"/>
      <c r="H290" s="179"/>
      <c r="I290" s="182"/>
      <c r="J290" s="183"/>
      <c r="K290" s="189"/>
      <c r="L290" s="192"/>
      <c r="M290" s="194"/>
      <c r="N290" s="196"/>
    </row>
    <row r="291" spans="1:14" ht="39.950000000000003" customHeight="1" x14ac:dyDescent="0.25">
      <c r="A291" s="2">
        <f t="shared" si="4"/>
        <v>278</v>
      </c>
      <c r="B291" s="178"/>
      <c r="C291" s="218"/>
      <c r="D291" s="188"/>
      <c r="E291" s="180"/>
      <c r="F291" s="180"/>
      <c r="G291" s="180"/>
      <c r="H291" s="184"/>
      <c r="I291" s="185"/>
      <c r="J291" s="186"/>
      <c r="K291" s="190"/>
      <c r="L291" s="193"/>
      <c r="M291" s="195"/>
      <c r="N291" s="197"/>
    </row>
    <row r="292" spans="1:14" ht="39.950000000000003" customHeight="1" x14ac:dyDescent="0.25">
      <c r="A292" s="2">
        <f t="shared" si="4"/>
        <v>279</v>
      </c>
      <c r="B292" s="177"/>
      <c r="C292" s="217"/>
      <c r="D292" s="187"/>
      <c r="E292" s="181"/>
      <c r="F292" s="181"/>
      <c r="G292" s="181"/>
      <c r="H292" s="179"/>
      <c r="I292" s="182"/>
      <c r="J292" s="183"/>
      <c r="K292" s="189"/>
      <c r="L292" s="192"/>
      <c r="M292" s="194"/>
      <c r="N292" s="196"/>
    </row>
    <row r="293" spans="1:14" ht="39.950000000000003" customHeight="1" x14ac:dyDescent="0.25">
      <c r="A293" s="2">
        <f t="shared" si="4"/>
        <v>280</v>
      </c>
      <c r="B293" s="178"/>
      <c r="C293" s="218"/>
      <c r="D293" s="188"/>
      <c r="E293" s="180"/>
      <c r="F293" s="180"/>
      <c r="G293" s="180"/>
      <c r="H293" s="184"/>
      <c r="I293" s="185"/>
      <c r="J293" s="186"/>
      <c r="K293" s="190"/>
      <c r="L293" s="193"/>
      <c r="M293" s="195"/>
      <c r="N293" s="197"/>
    </row>
    <row r="294" spans="1:14" ht="39.950000000000003" customHeight="1" x14ac:dyDescent="0.25">
      <c r="A294" s="2">
        <f t="shared" si="4"/>
        <v>281</v>
      </c>
      <c r="B294" s="177"/>
      <c r="C294" s="217"/>
      <c r="D294" s="187"/>
      <c r="E294" s="179"/>
      <c r="F294" s="182"/>
      <c r="G294" s="183"/>
      <c r="H294" s="179"/>
      <c r="I294" s="182"/>
      <c r="J294" s="183"/>
      <c r="K294" s="189"/>
      <c r="L294" s="192"/>
      <c r="M294" s="194"/>
      <c r="N294" s="196"/>
    </row>
    <row r="295" spans="1:14" ht="39.950000000000003" customHeight="1" x14ac:dyDescent="0.25">
      <c r="A295" s="2">
        <f t="shared" si="4"/>
        <v>282</v>
      </c>
      <c r="B295" s="178"/>
      <c r="C295" s="218"/>
      <c r="D295" s="188"/>
      <c r="E295" s="180"/>
      <c r="F295" s="180"/>
      <c r="G295" s="180"/>
      <c r="H295" s="184"/>
      <c r="I295" s="185"/>
      <c r="J295" s="186"/>
      <c r="K295" s="190"/>
      <c r="L295" s="193"/>
      <c r="M295" s="195"/>
      <c r="N295" s="197"/>
    </row>
    <row r="296" spans="1:14" ht="39.950000000000003" customHeight="1" x14ac:dyDescent="0.25">
      <c r="A296" s="2">
        <f t="shared" si="4"/>
        <v>283</v>
      </c>
      <c r="B296" s="177"/>
      <c r="C296" s="217"/>
      <c r="D296" s="187"/>
      <c r="E296" s="179"/>
      <c r="F296" s="182"/>
      <c r="G296" s="183"/>
      <c r="H296" s="179"/>
      <c r="I296" s="182"/>
      <c r="J296" s="183"/>
      <c r="K296" s="189"/>
      <c r="L296" s="192"/>
      <c r="M296" s="194"/>
      <c r="N296" s="196"/>
    </row>
    <row r="297" spans="1:14" ht="39.950000000000003" customHeight="1" x14ac:dyDescent="0.25">
      <c r="A297" s="2">
        <f t="shared" si="4"/>
        <v>284</v>
      </c>
      <c r="B297" s="178"/>
      <c r="C297" s="218"/>
      <c r="D297" s="188"/>
      <c r="E297" s="180"/>
      <c r="F297" s="180"/>
      <c r="G297" s="180"/>
      <c r="H297" s="184"/>
      <c r="I297" s="185"/>
      <c r="J297" s="186"/>
      <c r="K297" s="190"/>
      <c r="L297" s="193"/>
      <c r="M297" s="195"/>
      <c r="N297" s="197"/>
    </row>
    <row r="298" spans="1:14" ht="39.950000000000003" customHeight="1" x14ac:dyDescent="0.25">
      <c r="A298" s="2">
        <f t="shared" si="4"/>
        <v>285</v>
      </c>
      <c r="B298" s="177"/>
      <c r="C298" s="217"/>
      <c r="D298" s="187"/>
      <c r="E298" s="179"/>
      <c r="F298" s="182"/>
      <c r="G298" s="183"/>
      <c r="H298" s="179"/>
      <c r="I298" s="182"/>
      <c r="J298" s="183"/>
      <c r="K298" s="189"/>
      <c r="L298" s="192"/>
      <c r="M298" s="194"/>
      <c r="N298" s="196"/>
    </row>
    <row r="299" spans="1:14" ht="39.950000000000003" customHeight="1" x14ac:dyDescent="0.25">
      <c r="A299" s="2">
        <f t="shared" si="4"/>
        <v>286</v>
      </c>
      <c r="B299" s="178"/>
      <c r="C299" s="218"/>
      <c r="D299" s="188"/>
      <c r="E299" s="180"/>
      <c r="F299" s="180"/>
      <c r="G299" s="180"/>
      <c r="H299" s="184"/>
      <c r="I299" s="185"/>
      <c r="J299" s="186"/>
      <c r="K299" s="190"/>
      <c r="L299" s="193"/>
      <c r="M299" s="195"/>
      <c r="N299" s="197"/>
    </row>
    <row r="300" spans="1:14" ht="39.950000000000003" customHeight="1" x14ac:dyDescent="0.25">
      <c r="A300" s="2">
        <f t="shared" si="4"/>
        <v>287</v>
      </c>
      <c r="B300" s="177"/>
      <c r="C300" s="217"/>
      <c r="D300" s="187"/>
      <c r="E300" s="179"/>
      <c r="F300" s="182"/>
      <c r="G300" s="183"/>
      <c r="H300" s="179"/>
      <c r="I300" s="182"/>
      <c r="J300" s="183"/>
      <c r="K300" s="189"/>
      <c r="L300" s="192"/>
      <c r="M300" s="194"/>
      <c r="N300" s="196"/>
    </row>
    <row r="301" spans="1:14" ht="39.950000000000003" customHeight="1" x14ac:dyDescent="0.25">
      <c r="A301" s="2">
        <f t="shared" si="4"/>
        <v>288</v>
      </c>
      <c r="B301" s="178"/>
      <c r="C301" s="218"/>
      <c r="D301" s="188"/>
      <c r="E301" s="180"/>
      <c r="F301" s="180"/>
      <c r="G301" s="180"/>
      <c r="H301" s="184"/>
      <c r="I301" s="185"/>
      <c r="J301" s="186"/>
      <c r="K301" s="190"/>
      <c r="L301" s="193"/>
      <c r="M301" s="195"/>
      <c r="N301" s="197"/>
    </row>
    <row r="302" spans="1:14" ht="39.950000000000003" customHeight="1" x14ac:dyDescent="0.25">
      <c r="A302" s="2">
        <f t="shared" si="4"/>
        <v>289</v>
      </c>
      <c r="B302" s="177"/>
      <c r="C302" s="217"/>
      <c r="D302" s="187"/>
      <c r="E302" s="181"/>
      <c r="F302" s="181"/>
      <c r="G302" s="181"/>
      <c r="H302" s="179"/>
      <c r="I302" s="182"/>
      <c r="J302" s="183"/>
      <c r="K302" s="189"/>
      <c r="L302" s="192"/>
      <c r="M302" s="194"/>
      <c r="N302" s="196"/>
    </row>
    <row r="303" spans="1:14" ht="39.950000000000003" customHeight="1" x14ac:dyDescent="0.25">
      <c r="A303" s="2">
        <f t="shared" si="4"/>
        <v>290</v>
      </c>
      <c r="B303" s="178"/>
      <c r="C303" s="218"/>
      <c r="D303" s="188"/>
      <c r="E303" s="180"/>
      <c r="F303" s="180"/>
      <c r="G303" s="180"/>
      <c r="H303" s="184"/>
      <c r="I303" s="185"/>
      <c r="J303" s="186"/>
      <c r="K303" s="190"/>
      <c r="L303" s="193"/>
      <c r="M303" s="195"/>
      <c r="N303" s="197"/>
    </row>
    <row r="304" spans="1:14" ht="39.950000000000003" customHeight="1" x14ac:dyDescent="0.25">
      <c r="A304" s="2">
        <f t="shared" si="4"/>
        <v>291</v>
      </c>
      <c r="B304" s="177"/>
      <c r="C304" s="217"/>
      <c r="D304" s="187"/>
      <c r="E304" s="179"/>
      <c r="F304" s="182"/>
      <c r="G304" s="183"/>
      <c r="H304" s="179"/>
      <c r="I304" s="182"/>
      <c r="J304" s="183"/>
      <c r="K304" s="189"/>
      <c r="L304" s="192"/>
      <c r="M304" s="194"/>
      <c r="N304" s="196"/>
    </row>
    <row r="305" spans="1:14" ht="39.950000000000003" customHeight="1" x14ac:dyDescent="0.25">
      <c r="A305" s="2">
        <f t="shared" si="4"/>
        <v>292</v>
      </c>
      <c r="B305" s="178"/>
      <c r="C305" s="218"/>
      <c r="D305" s="188"/>
      <c r="E305" s="180"/>
      <c r="F305" s="180"/>
      <c r="G305" s="180"/>
      <c r="H305" s="184"/>
      <c r="I305" s="185"/>
      <c r="J305" s="186"/>
      <c r="K305" s="190"/>
      <c r="L305" s="193"/>
      <c r="M305" s="195"/>
      <c r="N305" s="197"/>
    </row>
    <row r="306" spans="1:14" ht="39.950000000000003" customHeight="1" x14ac:dyDescent="0.25">
      <c r="A306" s="2">
        <f t="shared" si="4"/>
        <v>293</v>
      </c>
      <c r="B306" s="177"/>
      <c r="C306" s="217"/>
      <c r="D306" s="187"/>
      <c r="E306" s="179"/>
      <c r="F306" s="182"/>
      <c r="G306" s="183"/>
      <c r="H306" s="179"/>
      <c r="I306" s="182"/>
      <c r="J306" s="183"/>
      <c r="K306" s="189"/>
      <c r="L306" s="192"/>
      <c r="M306" s="194"/>
      <c r="N306" s="196"/>
    </row>
    <row r="307" spans="1:14" ht="39.950000000000003" customHeight="1" x14ac:dyDescent="0.25">
      <c r="A307" s="2">
        <f t="shared" si="4"/>
        <v>294</v>
      </c>
      <c r="B307" s="178"/>
      <c r="C307" s="218"/>
      <c r="D307" s="188"/>
      <c r="E307" s="180"/>
      <c r="F307" s="180"/>
      <c r="G307" s="180"/>
      <c r="H307" s="184"/>
      <c r="I307" s="185"/>
      <c r="J307" s="186"/>
      <c r="K307" s="190"/>
      <c r="L307" s="193"/>
      <c r="M307" s="195"/>
      <c r="N307" s="197"/>
    </row>
    <row r="308" spans="1:14" ht="39.950000000000003" customHeight="1" x14ac:dyDescent="0.25">
      <c r="A308" s="2">
        <f t="shared" si="4"/>
        <v>295</v>
      </c>
      <c r="B308" s="177"/>
      <c r="C308" s="217"/>
      <c r="D308" s="187"/>
      <c r="E308" s="179"/>
      <c r="F308" s="182"/>
      <c r="G308" s="183"/>
      <c r="H308" s="179"/>
      <c r="I308" s="182"/>
      <c r="J308" s="183"/>
      <c r="K308" s="189"/>
      <c r="L308" s="192"/>
      <c r="M308" s="194"/>
      <c r="N308" s="196"/>
    </row>
    <row r="309" spans="1:14" ht="39.950000000000003" customHeight="1" x14ac:dyDescent="0.25">
      <c r="A309" s="2">
        <f t="shared" si="4"/>
        <v>296</v>
      </c>
      <c r="B309" s="178"/>
      <c r="C309" s="218"/>
      <c r="D309" s="188"/>
      <c r="E309" s="180"/>
      <c r="F309" s="180"/>
      <c r="G309" s="180"/>
      <c r="H309" s="184"/>
      <c r="I309" s="185"/>
      <c r="J309" s="186"/>
      <c r="K309" s="190"/>
      <c r="L309" s="193"/>
      <c r="M309" s="195"/>
      <c r="N309" s="197"/>
    </row>
    <row r="310" spans="1:14" ht="39.950000000000003" customHeight="1" x14ac:dyDescent="0.25">
      <c r="A310" s="2">
        <f t="shared" si="4"/>
        <v>297</v>
      </c>
      <c r="B310" s="177"/>
      <c r="C310" s="217"/>
      <c r="D310" s="187"/>
      <c r="E310" s="179"/>
      <c r="F310" s="182"/>
      <c r="G310" s="183"/>
      <c r="H310" s="179"/>
      <c r="I310" s="182"/>
      <c r="J310" s="183"/>
      <c r="K310" s="189"/>
      <c r="L310" s="192"/>
      <c r="M310" s="194"/>
      <c r="N310" s="196"/>
    </row>
    <row r="311" spans="1:14" ht="39.950000000000003" customHeight="1" x14ac:dyDescent="0.25">
      <c r="A311" s="2">
        <f t="shared" si="4"/>
        <v>298</v>
      </c>
      <c r="B311" s="178"/>
      <c r="C311" s="218"/>
      <c r="D311" s="188"/>
      <c r="E311" s="180"/>
      <c r="F311" s="180"/>
      <c r="G311" s="180"/>
      <c r="H311" s="184"/>
      <c r="I311" s="185"/>
      <c r="J311" s="186"/>
      <c r="K311" s="190"/>
      <c r="L311" s="193"/>
      <c r="M311" s="195"/>
      <c r="N311" s="197"/>
    </row>
    <row r="312" spans="1:14" ht="39.950000000000003" customHeight="1" x14ac:dyDescent="0.25">
      <c r="A312" s="2">
        <f t="shared" si="4"/>
        <v>299</v>
      </c>
      <c r="B312" s="177"/>
      <c r="C312" s="217"/>
      <c r="D312" s="187"/>
      <c r="E312" s="181"/>
      <c r="F312" s="181"/>
      <c r="G312" s="181"/>
      <c r="H312" s="179"/>
      <c r="I312" s="182"/>
      <c r="J312" s="183"/>
      <c r="K312" s="189"/>
      <c r="L312" s="192"/>
      <c r="M312" s="194"/>
      <c r="N312" s="196"/>
    </row>
    <row r="313" spans="1:14" ht="39.950000000000003" customHeight="1" x14ac:dyDescent="0.25">
      <c r="A313" s="2">
        <f t="shared" si="4"/>
        <v>300</v>
      </c>
      <c r="B313" s="178"/>
      <c r="C313" s="218"/>
      <c r="D313" s="188"/>
      <c r="E313" s="180"/>
      <c r="F313" s="180"/>
      <c r="G313" s="180"/>
      <c r="H313" s="184"/>
      <c r="I313" s="185"/>
      <c r="J313" s="186"/>
      <c r="K313" s="190"/>
      <c r="L313" s="193"/>
      <c r="M313" s="195"/>
      <c r="N313" s="197"/>
    </row>
    <row r="314" spans="1:14" ht="39.950000000000003" customHeight="1" x14ac:dyDescent="0.25">
      <c r="A314" s="2">
        <f t="shared" si="4"/>
        <v>301</v>
      </c>
      <c r="B314" s="177"/>
      <c r="C314" s="217"/>
      <c r="D314" s="187"/>
      <c r="E314" s="179"/>
      <c r="F314" s="182"/>
      <c r="G314" s="183"/>
      <c r="H314" s="179"/>
      <c r="I314" s="182"/>
      <c r="J314" s="183"/>
      <c r="K314" s="189"/>
      <c r="L314" s="192"/>
      <c r="M314" s="194"/>
      <c r="N314" s="196"/>
    </row>
    <row r="315" spans="1:14" ht="39.950000000000003" customHeight="1" x14ac:dyDescent="0.25">
      <c r="A315" s="2">
        <f t="shared" si="4"/>
        <v>302</v>
      </c>
      <c r="B315" s="178"/>
      <c r="C315" s="218"/>
      <c r="D315" s="188"/>
      <c r="E315" s="180"/>
      <c r="F315" s="180"/>
      <c r="G315" s="180"/>
      <c r="H315" s="184"/>
      <c r="I315" s="185"/>
      <c r="J315" s="186"/>
      <c r="K315" s="190"/>
      <c r="L315" s="193"/>
      <c r="M315" s="195"/>
      <c r="N315" s="197"/>
    </row>
    <row r="316" spans="1:14" ht="39.950000000000003" customHeight="1" x14ac:dyDescent="0.25">
      <c r="A316" s="2">
        <f t="shared" si="4"/>
        <v>303</v>
      </c>
      <c r="B316" s="177"/>
      <c r="C316" s="217"/>
      <c r="D316" s="187"/>
      <c r="E316" s="179"/>
      <c r="F316" s="182"/>
      <c r="G316" s="183"/>
      <c r="H316" s="179"/>
      <c r="I316" s="182"/>
      <c r="J316" s="183"/>
      <c r="K316" s="189"/>
      <c r="L316" s="192"/>
      <c r="M316" s="194"/>
      <c r="N316" s="196"/>
    </row>
    <row r="317" spans="1:14" ht="39.950000000000003" customHeight="1" x14ac:dyDescent="0.25">
      <c r="A317" s="2">
        <f t="shared" si="4"/>
        <v>304</v>
      </c>
      <c r="B317" s="178"/>
      <c r="C317" s="218"/>
      <c r="D317" s="188"/>
      <c r="E317" s="180"/>
      <c r="F317" s="180"/>
      <c r="G317" s="180"/>
      <c r="H317" s="184"/>
      <c r="I317" s="185"/>
      <c r="J317" s="186"/>
      <c r="K317" s="190"/>
      <c r="L317" s="193"/>
      <c r="M317" s="195"/>
      <c r="N317" s="197"/>
    </row>
    <row r="318" spans="1:14" ht="39.950000000000003" customHeight="1" x14ac:dyDescent="0.25">
      <c r="A318" s="2">
        <f t="shared" si="4"/>
        <v>305</v>
      </c>
      <c r="B318" s="177"/>
      <c r="C318" s="217"/>
      <c r="D318" s="187"/>
      <c r="E318" s="179"/>
      <c r="F318" s="182"/>
      <c r="G318" s="183"/>
      <c r="H318" s="179"/>
      <c r="I318" s="182"/>
      <c r="J318" s="183"/>
      <c r="K318" s="189"/>
      <c r="L318" s="192"/>
      <c r="M318" s="194"/>
      <c r="N318" s="196"/>
    </row>
    <row r="319" spans="1:14" ht="39.950000000000003" customHeight="1" x14ac:dyDescent="0.25">
      <c r="A319" s="2">
        <f t="shared" si="4"/>
        <v>306</v>
      </c>
      <c r="B319" s="178"/>
      <c r="C319" s="218"/>
      <c r="D319" s="188"/>
      <c r="E319" s="180"/>
      <c r="F319" s="180"/>
      <c r="G319" s="180"/>
      <c r="H319" s="184"/>
      <c r="I319" s="185"/>
      <c r="J319" s="186"/>
      <c r="K319" s="190"/>
      <c r="L319" s="193"/>
      <c r="M319" s="195"/>
      <c r="N319" s="197"/>
    </row>
    <row r="320" spans="1:14" ht="39.950000000000003" customHeight="1" x14ac:dyDescent="0.25">
      <c r="A320" s="2">
        <f t="shared" si="4"/>
        <v>307</v>
      </c>
      <c r="B320" s="177"/>
      <c r="C320" s="217"/>
      <c r="D320" s="187"/>
      <c r="E320" s="179"/>
      <c r="F320" s="182"/>
      <c r="G320" s="183"/>
      <c r="H320" s="179"/>
      <c r="I320" s="182"/>
      <c r="J320" s="183"/>
      <c r="K320" s="189"/>
      <c r="L320" s="192"/>
      <c r="M320" s="194"/>
      <c r="N320" s="196"/>
    </row>
    <row r="321" spans="1:14" ht="39.950000000000003" customHeight="1" x14ac:dyDescent="0.25">
      <c r="A321" s="2">
        <f t="shared" si="4"/>
        <v>308</v>
      </c>
      <c r="B321" s="178"/>
      <c r="C321" s="218"/>
      <c r="D321" s="188"/>
      <c r="E321" s="180"/>
      <c r="F321" s="180"/>
      <c r="G321" s="180"/>
      <c r="H321" s="184"/>
      <c r="I321" s="185"/>
      <c r="J321" s="186"/>
      <c r="K321" s="190"/>
      <c r="L321" s="193"/>
      <c r="M321" s="195"/>
      <c r="N321" s="197"/>
    </row>
    <row r="322" spans="1:14" ht="39.950000000000003" customHeight="1" x14ac:dyDescent="0.25">
      <c r="A322" s="2">
        <f t="shared" si="4"/>
        <v>309</v>
      </c>
      <c r="B322" s="177"/>
      <c r="C322" s="217"/>
      <c r="D322" s="187"/>
      <c r="E322" s="181"/>
      <c r="F322" s="181"/>
      <c r="G322" s="181"/>
      <c r="H322" s="179"/>
      <c r="I322" s="182"/>
      <c r="J322" s="183"/>
      <c r="K322" s="189"/>
      <c r="L322" s="192"/>
      <c r="M322" s="194"/>
      <c r="N322" s="196"/>
    </row>
    <row r="323" spans="1:14" ht="39.950000000000003" customHeight="1" x14ac:dyDescent="0.25">
      <c r="A323" s="2">
        <f t="shared" si="4"/>
        <v>310</v>
      </c>
      <c r="B323" s="178"/>
      <c r="C323" s="218"/>
      <c r="D323" s="188"/>
      <c r="E323" s="180"/>
      <c r="F323" s="180"/>
      <c r="G323" s="180"/>
      <c r="H323" s="184"/>
      <c r="I323" s="185"/>
      <c r="J323" s="186"/>
      <c r="K323" s="190"/>
      <c r="L323" s="193"/>
      <c r="M323" s="195"/>
      <c r="N323" s="197"/>
    </row>
    <row r="324" spans="1:14" ht="39.950000000000003" customHeight="1" x14ac:dyDescent="0.25">
      <c r="A324" s="2">
        <f t="shared" si="4"/>
        <v>311</v>
      </c>
      <c r="B324" s="177"/>
      <c r="C324" s="217"/>
      <c r="D324" s="187"/>
      <c r="E324" s="179"/>
      <c r="F324" s="182"/>
      <c r="G324" s="183"/>
      <c r="H324" s="179"/>
      <c r="I324" s="182"/>
      <c r="J324" s="183"/>
      <c r="K324" s="189"/>
      <c r="L324" s="192"/>
      <c r="M324" s="194"/>
      <c r="N324" s="196"/>
    </row>
    <row r="325" spans="1:14" ht="39.950000000000003" customHeight="1" x14ac:dyDescent="0.25">
      <c r="A325" s="2">
        <f t="shared" si="4"/>
        <v>312</v>
      </c>
      <c r="B325" s="178"/>
      <c r="C325" s="218"/>
      <c r="D325" s="188"/>
      <c r="E325" s="180"/>
      <c r="F325" s="180"/>
      <c r="G325" s="180"/>
      <c r="H325" s="184"/>
      <c r="I325" s="185"/>
      <c r="J325" s="186"/>
      <c r="K325" s="190"/>
      <c r="L325" s="193"/>
      <c r="M325" s="195"/>
      <c r="N325" s="197"/>
    </row>
    <row r="326" spans="1:14" ht="39.950000000000003" customHeight="1" x14ac:dyDescent="0.25">
      <c r="A326" s="2">
        <f t="shared" si="4"/>
        <v>313</v>
      </c>
      <c r="B326" s="177"/>
      <c r="C326" s="217"/>
      <c r="D326" s="187"/>
      <c r="E326" s="179"/>
      <c r="F326" s="182"/>
      <c r="G326" s="183"/>
      <c r="H326" s="179"/>
      <c r="I326" s="182"/>
      <c r="J326" s="183"/>
      <c r="K326" s="189"/>
      <c r="L326" s="192"/>
      <c r="M326" s="194"/>
      <c r="N326" s="196"/>
    </row>
    <row r="327" spans="1:14" ht="39.950000000000003" customHeight="1" x14ac:dyDescent="0.25">
      <c r="A327" s="2">
        <f t="shared" si="4"/>
        <v>314</v>
      </c>
      <c r="B327" s="178"/>
      <c r="C327" s="218"/>
      <c r="D327" s="188"/>
      <c r="E327" s="180"/>
      <c r="F327" s="180"/>
      <c r="G327" s="180"/>
      <c r="H327" s="184"/>
      <c r="I327" s="185"/>
      <c r="J327" s="186"/>
      <c r="K327" s="190"/>
      <c r="L327" s="193"/>
      <c r="M327" s="195"/>
      <c r="N327" s="197"/>
    </row>
    <row r="328" spans="1:14" ht="39.950000000000003" customHeight="1" x14ac:dyDescent="0.25">
      <c r="A328" s="2">
        <f t="shared" si="4"/>
        <v>315</v>
      </c>
      <c r="B328" s="177"/>
      <c r="C328" s="217"/>
      <c r="D328" s="187"/>
      <c r="E328" s="179"/>
      <c r="F328" s="182"/>
      <c r="G328" s="183"/>
      <c r="H328" s="179"/>
      <c r="I328" s="182"/>
      <c r="J328" s="183"/>
      <c r="K328" s="189"/>
      <c r="L328" s="192"/>
      <c r="M328" s="194"/>
      <c r="N328" s="196"/>
    </row>
    <row r="329" spans="1:14" ht="39.950000000000003" customHeight="1" x14ac:dyDescent="0.25">
      <c r="A329" s="2">
        <f t="shared" si="4"/>
        <v>316</v>
      </c>
      <c r="B329" s="178"/>
      <c r="C329" s="218"/>
      <c r="D329" s="188"/>
      <c r="E329" s="180"/>
      <c r="F329" s="180"/>
      <c r="G329" s="180"/>
      <c r="H329" s="184"/>
      <c r="I329" s="185"/>
      <c r="J329" s="186"/>
      <c r="K329" s="190"/>
      <c r="L329" s="193"/>
      <c r="M329" s="195"/>
      <c r="N329" s="197"/>
    </row>
    <row r="330" spans="1:14" ht="39.950000000000003" customHeight="1" x14ac:dyDescent="0.25">
      <c r="A330" s="2">
        <f t="shared" si="4"/>
        <v>317</v>
      </c>
      <c r="B330" s="177"/>
      <c r="C330" s="217"/>
      <c r="D330" s="187"/>
      <c r="E330" s="179"/>
      <c r="F330" s="182"/>
      <c r="G330" s="183"/>
      <c r="H330" s="179"/>
      <c r="I330" s="182"/>
      <c r="J330" s="183"/>
      <c r="K330" s="189"/>
      <c r="L330" s="192"/>
      <c r="M330" s="194"/>
      <c r="N330" s="196"/>
    </row>
    <row r="331" spans="1:14" ht="39.950000000000003" customHeight="1" x14ac:dyDescent="0.25">
      <c r="A331" s="2">
        <f t="shared" si="4"/>
        <v>318</v>
      </c>
      <c r="B331" s="178"/>
      <c r="C331" s="218"/>
      <c r="D331" s="188"/>
      <c r="E331" s="180"/>
      <c r="F331" s="180"/>
      <c r="G331" s="180"/>
      <c r="H331" s="184"/>
      <c r="I331" s="185"/>
      <c r="J331" s="186"/>
      <c r="K331" s="190"/>
      <c r="L331" s="193"/>
      <c r="M331" s="195"/>
      <c r="N331" s="197"/>
    </row>
    <row r="332" spans="1:14" ht="39.950000000000003" customHeight="1" x14ac:dyDescent="0.25">
      <c r="A332" s="2">
        <f t="shared" si="4"/>
        <v>319</v>
      </c>
      <c r="B332" s="177"/>
      <c r="C332" s="217"/>
      <c r="D332" s="187"/>
      <c r="E332" s="181"/>
      <c r="F332" s="181"/>
      <c r="G332" s="181"/>
      <c r="H332" s="179"/>
      <c r="I332" s="182"/>
      <c r="J332" s="183"/>
      <c r="K332" s="189"/>
      <c r="L332" s="192"/>
      <c r="M332" s="194"/>
      <c r="N332" s="196"/>
    </row>
    <row r="333" spans="1:14" ht="39.950000000000003" customHeight="1" x14ac:dyDescent="0.25">
      <c r="A333" s="2">
        <f t="shared" si="4"/>
        <v>320</v>
      </c>
      <c r="B333" s="178"/>
      <c r="C333" s="218"/>
      <c r="D333" s="188"/>
      <c r="E333" s="180"/>
      <c r="F333" s="180"/>
      <c r="G333" s="180"/>
      <c r="H333" s="184"/>
      <c r="I333" s="185"/>
      <c r="J333" s="186"/>
      <c r="K333" s="190"/>
      <c r="L333" s="193"/>
      <c r="M333" s="195"/>
      <c r="N333" s="197"/>
    </row>
    <row r="334" spans="1:14" ht="39.950000000000003" customHeight="1" x14ac:dyDescent="0.25">
      <c r="A334" s="2">
        <f t="shared" si="4"/>
        <v>321</v>
      </c>
      <c r="B334" s="177"/>
      <c r="C334" s="217"/>
      <c r="D334" s="187"/>
      <c r="E334" s="179"/>
      <c r="F334" s="182"/>
      <c r="G334" s="183"/>
      <c r="H334" s="179"/>
      <c r="I334" s="182"/>
      <c r="J334" s="183"/>
      <c r="K334" s="189"/>
      <c r="L334" s="192"/>
      <c r="M334" s="194"/>
      <c r="N334" s="196"/>
    </row>
    <row r="335" spans="1:14" ht="39.950000000000003" customHeight="1" x14ac:dyDescent="0.25">
      <c r="A335" s="2">
        <f t="shared" ref="A335:A398" si="5">ROW(A322)</f>
        <v>322</v>
      </c>
      <c r="B335" s="178"/>
      <c r="C335" s="218"/>
      <c r="D335" s="188"/>
      <c r="E335" s="180"/>
      <c r="F335" s="180"/>
      <c r="G335" s="180"/>
      <c r="H335" s="184"/>
      <c r="I335" s="185"/>
      <c r="J335" s="186"/>
      <c r="K335" s="190"/>
      <c r="L335" s="193"/>
      <c r="M335" s="195"/>
      <c r="N335" s="197"/>
    </row>
    <row r="336" spans="1:14" ht="39.950000000000003" customHeight="1" x14ac:dyDescent="0.25">
      <c r="A336" s="2">
        <f t="shared" si="5"/>
        <v>323</v>
      </c>
      <c r="B336" s="177"/>
      <c r="C336" s="217"/>
      <c r="D336" s="187"/>
      <c r="E336" s="179"/>
      <c r="F336" s="182"/>
      <c r="G336" s="183"/>
      <c r="H336" s="179"/>
      <c r="I336" s="182"/>
      <c r="J336" s="183"/>
      <c r="K336" s="189"/>
      <c r="L336" s="192"/>
      <c r="M336" s="194"/>
      <c r="N336" s="196"/>
    </row>
    <row r="337" spans="1:14" ht="39.950000000000003" customHeight="1" x14ac:dyDescent="0.25">
      <c r="A337" s="2">
        <f t="shared" si="5"/>
        <v>324</v>
      </c>
      <c r="B337" s="178"/>
      <c r="C337" s="218"/>
      <c r="D337" s="188"/>
      <c r="E337" s="180"/>
      <c r="F337" s="180"/>
      <c r="G337" s="180"/>
      <c r="H337" s="184"/>
      <c r="I337" s="185"/>
      <c r="J337" s="186"/>
      <c r="K337" s="190"/>
      <c r="L337" s="193"/>
      <c r="M337" s="195"/>
      <c r="N337" s="197"/>
    </row>
    <row r="338" spans="1:14" ht="39.950000000000003" customHeight="1" x14ac:dyDescent="0.25">
      <c r="A338" s="2">
        <f t="shared" si="5"/>
        <v>325</v>
      </c>
      <c r="B338" s="177"/>
      <c r="C338" s="217"/>
      <c r="D338" s="187"/>
      <c r="E338" s="179"/>
      <c r="F338" s="182"/>
      <c r="G338" s="183"/>
      <c r="H338" s="179"/>
      <c r="I338" s="182"/>
      <c r="J338" s="183"/>
      <c r="K338" s="189"/>
      <c r="L338" s="192"/>
      <c r="M338" s="194"/>
      <c r="N338" s="196"/>
    </row>
    <row r="339" spans="1:14" ht="39.950000000000003" customHeight="1" x14ac:dyDescent="0.25">
      <c r="A339" s="2">
        <f t="shared" si="5"/>
        <v>326</v>
      </c>
      <c r="B339" s="178"/>
      <c r="C339" s="218"/>
      <c r="D339" s="188"/>
      <c r="E339" s="180"/>
      <c r="F339" s="180"/>
      <c r="G339" s="180"/>
      <c r="H339" s="184"/>
      <c r="I339" s="185"/>
      <c r="J339" s="186"/>
      <c r="K339" s="190"/>
      <c r="L339" s="193"/>
      <c r="M339" s="195"/>
      <c r="N339" s="197"/>
    </row>
    <row r="340" spans="1:14" ht="39.950000000000003" customHeight="1" x14ac:dyDescent="0.25">
      <c r="A340" s="2">
        <f t="shared" si="5"/>
        <v>327</v>
      </c>
      <c r="B340" s="177"/>
      <c r="C340" s="217"/>
      <c r="D340" s="187"/>
      <c r="E340" s="179"/>
      <c r="F340" s="182"/>
      <c r="G340" s="183"/>
      <c r="H340" s="179"/>
      <c r="I340" s="182"/>
      <c r="J340" s="183"/>
      <c r="K340" s="189"/>
      <c r="L340" s="192"/>
      <c r="M340" s="194"/>
      <c r="N340" s="196"/>
    </row>
    <row r="341" spans="1:14" ht="39.950000000000003" customHeight="1" x14ac:dyDescent="0.25">
      <c r="A341" s="2">
        <f t="shared" si="5"/>
        <v>328</v>
      </c>
      <c r="B341" s="178"/>
      <c r="C341" s="218"/>
      <c r="D341" s="188"/>
      <c r="E341" s="180"/>
      <c r="F341" s="180"/>
      <c r="G341" s="180"/>
      <c r="H341" s="184"/>
      <c r="I341" s="185"/>
      <c r="J341" s="186"/>
      <c r="K341" s="190"/>
      <c r="L341" s="193"/>
      <c r="M341" s="195"/>
      <c r="N341" s="197"/>
    </row>
    <row r="342" spans="1:14" ht="39.950000000000003" customHeight="1" x14ac:dyDescent="0.25">
      <c r="A342" s="2">
        <f t="shared" si="5"/>
        <v>329</v>
      </c>
      <c r="B342" s="177"/>
      <c r="C342" s="217"/>
      <c r="D342" s="187"/>
      <c r="E342" s="181"/>
      <c r="F342" s="181"/>
      <c r="G342" s="181"/>
      <c r="H342" s="179"/>
      <c r="I342" s="182"/>
      <c r="J342" s="183"/>
      <c r="K342" s="189"/>
      <c r="L342" s="192"/>
      <c r="M342" s="194"/>
      <c r="N342" s="196"/>
    </row>
    <row r="343" spans="1:14" ht="39.950000000000003" customHeight="1" x14ac:dyDescent="0.25">
      <c r="A343" s="2">
        <f t="shared" si="5"/>
        <v>330</v>
      </c>
      <c r="B343" s="178"/>
      <c r="C343" s="218"/>
      <c r="D343" s="188"/>
      <c r="E343" s="180"/>
      <c r="F343" s="180"/>
      <c r="G343" s="180"/>
      <c r="H343" s="184"/>
      <c r="I343" s="185"/>
      <c r="J343" s="186"/>
      <c r="K343" s="190"/>
      <c r="L343" s="193"/>
      <c r="M343" s="195"/>
      <c r="N343" s="197"/>
    </row>
    <row r="344" spans="1:14" ht="39.950000000000003" customHeight="1" x14ac:dyDescent="0.25">
      <c r="A344" s="2">
        <f t="shared" si="5"/>
        <v>331</v>
      </c>
      <c r="B344" s="177"/>
      <c r="C344" s="217"/>
      <c r="D344" s="187"/>
      <c r="E344" s="179"/>
      <c r="F344" s="182"/>
      <c r="G344" s="183"/>
      <c r="H344" s="179"/>
      <c r="I344" s="182"/>
      <c r="J344" s="183"/>
      <c r="K344" s="189"/>
      <c r="L344" s="192"/>
      <c r="M344" s="194"/>
      <c r="N344" s="196"/>
    </row>
    <row r="345" spans="1:14" ht="39.950000000000003" customHeight="1" x14ac:dyDescent="0.25">
      <c r="A345" s="2">
        <f t="shared" si="5"/>
        <v>332</v>
      </c>
      <c r="B345" s="178"/>
      <c r="C345" s="218"/>
      <c r="D345" s="188"/>
      <c r="E345" s="180"/>
      <c r="F345" s="180"/>
      <c r="G345" s="180"/>
      <c r="H345" s="184"/>
      <c r="I345" s="185"/>
      <c r="J345" s="186"/>
      <c r="K345" s="190"/>
      <c r="L345" s="193"/>
      <c r="M345" s="195"/>
      <c r="N345" s="197"/>
    </row>
    <row r="346" spans="1:14" ht="39.950000000000003" customHeight="1" x14ac:dyDescent="0.25">
      <c r="A346" s="2">
        <f t="shared" si="5"/>
        <v>333</v>
      </c>
      <c r="B346" s="177"/>
      <c r="C346" s="217"/>
      <c r="D346" s="187"/>
      <c r="E346" s="179"/>
      <c r="F346" s="182"/>
      <c r="G346" s="183"/>
      <c r="H346" s="179"/>
      <c r="I346" s="182"/>
      <c r="J346" s="183"/>
      <c r="K346" s="189"/>
      <c r="L346" s="192"/>
      <c r="M346" s="194"/>
      <c r="N346" s="196"/>
    </row>
    <row r="347" spans="1:14" ht="39.950000000000003" customHeight="1" x14ac:dyDescent="0.25">
      <c r="A347" s="2">
        <f t="shared" si="5"/>
        <v>334</v>
      </c>
      <c r="B347" s="178"/>
      <c r="C347" s="218"/>
      <c r="D347" s="188"/>
      <c r="E347" s="180"/>
      <c r="F347" s="180"/>
      <c r="G347" s="180"/>
      <c r="H347" s="184"/>
      <c r="I347" s="185"/>
      <c r="J347" s="186"/>
      <c r="K347" s="190"/>
      <c r="L347" s="193"/>
      <c r="M347" s="195"/>
      <c r="N347" s="197"/>
    </row>
    <row r="348" spans="1:14" ht="39.950000000000003" customHeight="1" x14ac:dyDescent="0.25">
      <c r="A348" s="2">
        <f t="shared" si="5"/>
        <v>335</v>
      </c>
      <c r="B348" s="177"/>
      <c r="C348" s="217"/>
      <c r="D348" s="187"/>
      <c r="E348" s="179"/>
      <c r="F348" s="182"/>
      <c r="G348" s="183"/>
      <c r="H348" s="179"/>
      <c r="I348" s="182"/>
      <c r="J348" s="183"/>
      <c r="K348" s="189"/>
      <c r="L348" s="192"/>
      <c r="M348" s="194"/>
      <c r="N348" s="196"/>
    </row>
    <row r="349" spans="1:14" ht="39.950000000000003" customHeight="1" x14ac:dyDescent="0.25">
      <c r="A349" s="2">
        <f t="shared" si="5"/>
        <v>336</v>
      </c>
      <c r="B349" s="178"/>
      <c r="C349" s="218"/>
      <c r="D349" s="188"/>
      <c r="E349" s="180"/>
      <c r="F349" s="180"/>
      <c r="G349" s="180"/>
      <c r="H349" s="184"/>
      <c r="I349" s="185"/>
      <c r="J349" s="186"/>
      <c r="K349" s="190"/>
      <c r="L349" s="193"/>
      <c r="M349" s="195"/>
      <c r="N349" s="197"/>
    </row>
    <row r="350" spans="1:14" ht="39.950000000000003" customHeight="1" x14ac:dyDescent="0.25">
      <c r="A350" s="2">
        <f t="shared" si="5"/>
        <v>337</v>
      </c>
      <c r="B350" s="177"/>
      <c r="C350" s="217"/>
      <c r="D350" s="187"/>
      <c r="E350" s="179"/>
      <c r="F350" s="182"/>
      <c r="G350" s="183"/>
      <c r="H350" s="179"/>
      <c r="I350" s="182"/>
      <c r="J350" s="183"/>
      <c r="K350" s="189"/>
      <c r="L350" s="192"/>
      <c r="M350" s="194"/>
      <c r="N350" s="196"/>
    </row>
    <row r="351" spans="1:14" ht="39.950000000000003" customHeight="1" x14ac:dyDescent="0.25">
      <c r="A351" s="2">
        <f t="shared" si="5"/>
        <v>338</v>
      </c>
      <c r="B351" s="178"/>
      <c r="C351" s="218"/>
      <c r="D351" s="188"/>
      <c r="E351" s="180"/>
      <c r="F351" s="180"/>
      <c r="G351" s="180"/>
      <c r="H351" s="184"/>
      <c r="I351" s="185"/>
      <c r="J351" s="186"/>
      <c r="K351" s="190"/>
      <c r="L351" s="193"/>
      <c r="M351" s="195"/>
      <c r="N351" s="197"/>
    </row>
    <row r="352" spans="1:14" ht="39.950000000000003" customHeight="1" x14ac:dyDescent="0.25">
      <c r="A352" s="2">
        <f t="shared" si="5"/>
        <v>339</v>
      </c>
      <c r="B352" s="177"/>
      <c r="C352" s="217"/>
      <c r="D352" s="187"/>
      <c r="E352" s="181"/>
      <c r="F352" s="181"/>
      <c r="G352" s="181"/>
      <c r="H352" s="179"/>
      <c r="I352" s="182"/>
      <c r="J352" s="183"/>
      <c r="K352" s="189"/>
      <c r="L352" s="192"/>
      <c r="M352" s="194"/>
      <c r="N352" s="196"/>
    </row>
    <row r="353" spans="1:14" ht="39.950000000000003" customHeight="1" x14ac:dyDescent="0.25">
      <c r="A353" s="2">
        <f t="shared" si="5"/>
        <v>340</v>
      </c>
      <c r="B353" s="178"/>
      <c r="C353" s="218"/>
      <c r="D353" s="188"/>
      <c r="E353" s="180"/>
      <c r="F353" s="180"/>
      <c r="G353" s="180"/>
      <c r="H353" s="184"/>
      <c r="I353" s="185"/>
      <c r="J353" s="186"/>
      <c r="K353" s="190"/>
      <c r="L353" s="193"/>
      <c r="M353" s="195"/>
      <c r="N353" s="197"/>
    </row>
    <row r="354" spans="1:14" ht="39.950000000000003" customHeight="1" x14ac:dyDescent="0.25">
      <c r="A354" s="2">
        <f t="shared" si="5"/>
        <v>341</v>
      </c>
      <c r="B354" s="177"/>
      <c r="C354" s="217"/>
      <c r="D354" s="187"/>
      <c r="E354" s="179"/>
      <c r="F354" s="182"/>
      <c r="G354" s="183"/>
      <c r="H354" s="179"/>
      <c r="I354" s="182"/>
      <c r="J354" s="183"/>
      <c r="K354" s="189"/>
      <c r="L354" s="192"/>
      <c r="M354" s="194"/>
      <c r="N354" s="196"/>
    </row>
    <row r="355" spans="1:14" ht="39.950000000000003" customHeight="1" x14ac:dyDescent="0.25">
      <c r="A355" s="2">
        <f t="shared" si="5"/>
        <v>342</v>
      </c>
      <c r="B355" s="178"/>
      <c r="C355" s="218"/>
      <c r="D355" s="188"/>
      <c r="E355" s="180"/>
      <c r="F355" s="180"/>
      <c r="G355" s="180"/>
      <c r="H355" s="184"/>
      <c r="I355" s="185"/>
      <c r="J355" s="186"/>
      <c r="K355" s="190"/>
      <c r="L355" s="193"/>
      <c r="M355" s="195"/>
      <c r="N355" s="197"/>
    </row>
    <row r="356" spans="1:14" ht="39.950000000000003" customHeight="1" x14ac:dyDescent="0.25">
      <c r="A356" s="2">
        <f t="shared" si="5"/>
        <v>343</v>
      </c>
      <c r="B356" s="177"/>
      <c r="C356" s="217"/>
      <c r="D356" s="187"/>
      <c r="E356" s="179"/>
      <c r="F356" s="182"/>
      <c r="G356" s="183"/>
      <c r="H356" s="179"/>
      <c r="I356" s="182"/>
      <c r="J356" s="183"/>
      <c r="K356" s="189"/>
      <c r="L356" s="192"/>
      <c r="M356" s="194"/>
      <c r="N356" s="196"/>
    </row>
    <row r="357" spans="1:14" ht="39.950000000000003" customHeight="1" x14ac:dyDescent="0.25">
      <c r="A357" s="2">
        <f t="shared" si="5"/>
        <v>344</v>
      </c>
      <c r="B357" s="178"/>
      <c r="C357" s="218"/>
      <c r="D357" s="188"/>
      <c r="E357" s="180"/>
      <c r="F357" s="180"/>
      <c r="G357" s="180"/>
      <c r="H357" s="184"/>
      <c r="I357" s="185"/>
      <c r="J357" s="186"/>
      <c r="K357" s="190"/>
      <c r="L357" s="193"/>
      <c r="M357" s="195"/>
      <c r="N357" s="197"/>
    </row>
    <row r="358" spans="1:14" ht="39.950000000000003" customHeight="1" x14ac:dyDescent="0.25">
      <c r="A358" s="2">
        <f t="shared" si="5"/>
        <v>345</v>
      </c>
      <c r="B358" s="177"/>
      <c r="C358" s="217"/>
      <c r="D358" s="187"/>
      <c r="E358" s="179"/>
      <c r="F358" s="182"/>
      <c r="G358" s="183"/>
      <c r="H358" s="179"/>
      <c r="I358" s="182"/>
      <c r="J358" s="183"/>
      <c r="K358" s="189"/>
      <c r="L358" s="192"/>
      <c r="M358" s="194"/>
      <c r="N358" s="196"/>
    </row>
    <row r="359" spans="1:14" ht="39.950000000000003" customHeight="1" x14ac:dyDescent="0.25">
      <c r="A359" s="2">
        <f t="shared" si="5"/>
        <v>346</v>
      </c>
      <c r="B359" s="178"/>
      <c r="C359" s="218"/>
      <c r="D359" s="188"/>
      <c r="E359" s="180"/>
      <c r="F359" s="180"/>
      <c r="G359" s="180"/>
      <c r="H359" s="184"/>
      <c r="I359" s="185"/>
      <c r="J359" s="186"/>
      <c r="K359" s="190"/>
      <c r="L359" s="193"/>
      <c r="M359" s="195"/>
      <c r="N359" s="197"/>
    </row>
    <row r="360" spans="1:14" ht="39.950000000000003" customHeight="1" x14ac:dyDescent="0.25">
      <c r="A360" s="2">
        <f t="shared" si="5"/>
        <v>347</v>
      </c>
      <c r="B360" s="177"/>
      <c r="C360" s="217"/>
      <c r="D360" s="187"/>
      <c r="E360" s="179"/>
      <c r="F360" s="182"/>
      <c r="G360" s="183"/>
      <c r="H360" s="179"/>
      <c r="I360" s="182"/>
      <c r="J360" s="183"/>
      <c r="K360" s="189"/>
      <c r="L360" s="192"/>
      <c r="M360" s="194"/>
      <c r="N360" s="196"/>
    </row>
    <row r="361" spans="1:14" ht="39.950000000000003" customHeight="1" x14ac:dyDescent="0.25">
      <c r="A361" s="2">
        <f t="shared" si="5"/>
        <v>348</v>
      </c>
      <c r="B361" s="178"/>
      <c r="C361" s="218"/>
      <c r="D361" s="188"/>
      <c r="E361" s="180"/>
      <c r="F361" s="180"/>
      <c r="G361" s="180"/>
      <c r="H361" s="184"/>
      <c r="I361" s="185"/>
      <c r="J361" s="186"/>
      <c r="K361" s="190"/>
      <c r="L361" s="193"/>
      <c r="M361" s="195"/>
      <c r="N361" s="197"/>
    </row>
    <row r="362" spans="1:14" ht="39.950000000000003" customHeight="1" x14ac:dyDescent="0.25">
      <c r="A362" s="2">
        <f t="shared" si="5"/>
        <v>349</v>
      </c>
      <c r="B362" s="177"/>
      <c r="C362" s="217"/>
      <c r="D362" s="187"/>
      <c r="E362" s="181"/>
      <c r="F362" s="181"/>
      <c r="G362" s="181"/>
      <c r="H362" s="179"/>
      <c r="I362" s="182"/>
      <c r="J362" s="183"/>
      <c r="K362" s="189"/>
      <c r="L362" s="192"/>
      <c r="M362" s="194"/>
      <c r="N362" s="196"/>
    </row>
    <row r="363" spans="1:14" ht="39.950000000000003" customHeight="1" x14ac:dyDescent="0.25">
      <c r="A363" s="2">
        <f t="shared" si="5"/>
        <v>350</v>
      </c>
      <c r="B363" s="178"/>
      <c r="C363" s="218"/>
      <c r="D363" s="188"/>
      <c r="E363" s="180"/>
      <c r="F363" s="180"/>
      <c r="G363" s="180"/>
      <c r="H363" s="184"/>
      <c r="I363" s="185"/>
      <c r="J363" s="186"/>
      <c r="K363" s="190"/>
      <c r="L363" s="193"/>
      <c r="M363" s="195"/>
      <c r="N363" s="197"/>
    </row>
    <row r="364" spans="1:14" ht="39.950000000000003" customHeight="1" x14ac:dyDescent="0.25">
      <c r="A364" s="2">
        <f t="shared" si="5"/>
        <v>351</v>
      </c>
      <c r="B364" s="177"/>
      <c r="C364" s="217"/>
      <c r="D364" s="187"/>
      <c r="E364" s="179"/>
      <c r="F364" s="182"/>
      <c r="G364" s="183"/>
      <c r="H364" s="179"/>
      <c r="I364" s="182"/>
      <c r="J364" s="183"/>
      <c r="K364" s="189"/>
      <c r="L364" s="192"/>
      <c r="M364" s="194"/>
      <c r="N364" s="196"/>
    </row>
    <row r="365" spans="1:14" ht="39.950000000000003" customHeight="1" x14ac:dyDescent="0.25">
      <c r="A365" s="2">
        <f t="shared" si="5"/>
        <v>352</v>
      </c>
      <c r="B365" s="178"/>
      <c r="C365" s="218"/>
      <c r="D365" s="188"/>
      <c r="E365" s="180"/>
      <c r="F365" s="180"/>
      <c r="G365" s="180"/>
      <c r="H365" s="184"/>
      <c r="I365" s="185"/>
      <c r="J365" s="186"/>
      <c r="K365" s="190"/>
      <c r="L365" s="193"/>
      <c r="M365" s="195"/>
      <c r="N365" s="197"/>
    </row>
    <row r="366" spans="1:14" ht="39.950000000000003" customHeight="1" x14ac:dyDescent="0.25">
      <c r="A366" s="2">
        <f t="shared" si="5"/>
        <v>353</v>
      </c>
      <c r="B366" s="177"/>
      <c r="C366" s="217"/>
      <c r="D366" s="187"/>
      <c r="E366" s="179"/>
      <c r="F366" s="182"/>
      <c r="G366" s="183"/>
      <c r="H366" s="179"/>
      <c r="I366" s="182"/>
      <c r="J366" s="183"/>
      <c r="K366" s="189"/>
      <c r="L366" s="192"/>
      <c r="M366" s="194"/>
      <c r="N366" s="196"/>
    </row>
    <row r="367" spans="1:14" ht="39.950000000000003" customHeight="1" x14ac:dyDescent="0.25">
      <c r="A367" s="2">
        <f t="shared" si="5"/>
        <v>354</v>
      </c>
      <c r="B367" s="178"/>
      <c r="C367" s="218"/>
      <c r="D367" s="188"/>
      <c r="E367" s="180"/>
      <c r="F367" s="180"/>
      <c r="G367" s="180"/>
      <c r="H367" s="184"/>
      <c r="I367" s="185"/>
      <c r="J367" s="186"/>
      <c r="K367" s="190"/>
      <c r="L367" s="193"/>
      <c r="M367" s="195"/>
      <c r="N367" s="197"/>
    </row>
    <row r="368" spans="1:14" ht="39.950000000000003" customHeight="1" x14ac:dyDescent="0.25">
      <c r="A368" s="2">
        <f t="shared" si="5"/>
        <v>355</v>
      </c>
      <c r="B368" s="177"/>
      <c r="C368" s="217"/>
      <c r="D368" s="187"/>
      <c r="E368" s="179"/>
      <c r="F368" s="182"/>
      <c r="G368" s="183"/>
      <c r="H368" s="179"/>
      <c r="I368" s="182"/>
      <c r="J368" s="183"/>
      <c r="K368" s="189"/>
      <c r="L368" s="192"/>
      <c r="M368" s="194"/>
      <c r="N368" s="196"/>
    </row>
    <row r="369" spans="1:14" ht="39.950000000000003" customHeight="1" x14ac:dyDescent="0.25">
      <c r="A369" s="2">
        <f t="shared" si="5"/>
        <v>356</v>
      </c>
      <c r="B369" s="178"/>
      <c r="C369" s="218"/>
      <c r="D369" s="188"/>
      <c r="E369" s="180"/>
      <c r="F369" s="180"/>
      <c r="G369" s="180"/>
      <c r="H369" s="184"/>
      <c r="I369" s="185"/>
      <c r="J369" s="186"/>
      <c r="K369" s="190"/>
      <c r="L369" s="193"/>
      <c r="M369" s="195"/>
      <c r="N369" s="197"/>
    </row>
    <row r="370" spans="1:14" ht="39.950000000000003" customHeight="1" x14ac:dyDescent="0.25">
      <c r="A370" s="2">
        <f t="shared" si="5"/>
        <v>357</v>
      </c>
      <c r="B370" s="177"/>
      <c r="C370" s="217"/>
      <c r="D370" s="187"/>
      <c r="E370" s="179"/>
      <c r="F370" s="182"/>
      <c r="G370" s="183"/>
      <c r="H370" s="179"/>
      <c r="I370" s="182"/>
      <c r="J370" s="183"/>
      <c r="K370" s="189"/>
      <c r="L370" s="192"/>
      <c r="M370" s="194"/>
      <c r="N370" s="196"/>
    </row>
    <row r="371" spans="1:14" ht="39.950000000000003" customHeight="1" x14ac:dyDescent="0.25">
      <c r="A371" s="2">
        <f t="shared" si="5"/>
        <v>358</v>
      </c>
      <c r="B371" s="178"/>
      <c r="C371" s="218"/>
      <c r="D371" s="188"/>
      <c r="E371" s="180"/>
      <c r="F371" s="180"/>
      <c r="G371" s="180"/>
      <c r="H371" s="184"/>
      <c r="I371" s="185"/>
      <c r="J371" s="186"/>
      <c r="K371" s="190"/>
      <c r="L371" s="193"/>
      <c r="M371" s="195"/>
      <c r="N371" s="197"/>
    </row>
    <row r="372" spans="1:14" ht="39.950000000000003" customHeight="1" x14ac:dyDescent="0.25">
      <c r="A372" s="2">
        <f t="shared" si="5"/>
        <v>359</v>
      </c>
      <c r="B372" s="177"/>
      <c r="C372" s="217"/>
      <c r="D372" s="187"/>
      <c r="E372" s="181"/>
      <c r="F372" s="181"/>
      <c r="G372" s="181"/>
      <c r="H372" s="179"/>
      <c r="I372" s="182"/>
      <c r="J372" s="183"/>
      <c r="K372" s="189"/>
      <c r="L372" s="192"/>
      <c r="M372" s="194"/>
      <c r="N372" s="196"/>
    </row>
    <row r="373" spans="1:14" ht="39.950000000000003" customHeight="1" x14ac:dyDescent="0.25">
      <c r="A373" s="2">
        <f t="shared" si="5"/>
        <v>360</v>
      </c>
      <c r="B373" s="178"/>
      <c r="C373" s="218"/>
      <c r="D373" s="188"/>
      <c r="E373" s="180"/>
      <c r="F373" s="180"/>
      <c r="G373" s="180"/>
      <c r="H373" s="184"/>
      <c r="I373" s="185"/>
      <c r="J373" s="186"/>
      <c r="K373" s="190"/>
      <c r="L373" s="193"/>
      <c r="M373" s="195"/>
      <c r="N373" s="197"/>
    </row>
    <row r="374" spans="1:14" ht="39.950000000000003" customHeight="1" x14ac:dyDescent="0.25">
      <c r="A374" s="2">
        <f t="shared" si="5"/>
        <v>361</v>
      </c>
      <c r="B374" s="177"/>
      <c r="C374" s="217"/>
      <c r="D374" s="187"/>
      <c r="E374" s="179"/>
      <c r="F374" s="182"/>
      <c r="G374" s="183"/>
      <c r="H374" s="179"/>
      <c r="I374" s="182"/>
      <c r="J374" s="183"/>
      <c r="K374" s="189"/>
      <c r="L374" s="192"/>
      <c r="M374" s="194"/>
      <c r="N374" s="196"/>
    </row>
    <row r="375" spans="1:14" ht="39.950000000000003" customHeight="1" x14ac:dyDescent="0.25">
      <c r="A375" s="2">
        <f t="shared" si="5"/>
        <v>362</v>
      </c>
      <c r="B375" s="178"/>
      <c r="C375" s="218"/>
      <c r="D375" s="188"/>
      <c r="E375" s="180"/>
      <c r="F375" s="180"/>
      <c r="G375" s="180"/>
      <c r="H375" s="184"/>
      <c r="I375" s="185"/>
      <c r="J375" s="186"/>
      <c r="K375" s="190"/>
      <c r="L375" s="193"/>
      <c r="M375" s="195"/>
      <c r="N375" s="197"/>
    </row>
    <row r="376" spans="1:14" ht="39.950000000000003" customHeight="1" x14ac:dyDescent="0.25">
      <c r="A376" s="2">
        <f t="shared" si="5"/>
        <v>363</v>
      </c>
      <c r="B376" s="177"/>
      <c r="C376" s="217"/>
      <c r="D376" s="187"/>
      <c r="E376" s="179"/>
      <c r="F376" s="182"/>
      <c r="G376" s="183"/>
      <c r="H376" s="179"/>
      <c r="I376" s="182"/>
      <c r="J376" s="183"/>
      <c r="K376" s="189"/>
      <c r="L376" s="192"/>
      <c r="M376" s="194"/>
      <c r="N376" s="196"/>
    </row>
    <row r="377" spans="1:14" ht="39.950000000000003" customHeight="1" x14ac:dyDescent="0.25">
      <c r="A377" s="2">
        <f t="shared" si="5"/>
        <v>364</v>
      </c>
      <c r="B377" s="178"/>
      <c r="C377" s="218"/>
      <c r="D377" s="188"/>
      <c r="E377" s="180"/>
      <c r="F377" s="180"/>
      <c r="G377" s="180"/>
      <c r="H377" s="184"/>
      <c r="I377" s="185"/>
      <c r="J377" s="186"/>
      <c r="K377" s="190"/>
      <c r="L377" s="193"/>
      <c r="M377" s="195"/>
      <c r="N377" s="197"/>
    </row>
    <row r="378" spans="1:14" ht="39.950000000000003" customHeight="1" x14ac:dyDescent="0.25">
      <c r="A378" s="2">
        <f t="shared" si="5"/>
        <v>365</v>
      </c>
      <c r="B378" s="177"/>
      <c r="C378" s="217"/>
      <c r="D378" s="187"/>
      <c r="E378" s="179"/>
      <c r="F378" s="182"/>
      <c r="G378" s="183"/>
      <c r="H378" s="179"/>
      <c r="I378" s="182"/>
      <c r="J378" s="183"/>
      <c r="K378" s="189"/>
      <c r="L378" s="192"/>
      <c r="M378" s="194"/>
      <c r="N378" s="196"/>
    </row>
    <row r="379" spans="1:14" ht="39.950000000000003" customHeight="1" x14ac:dyDescent="0.25">
      <c r="A379" s="2">
        <f t="shared" si="5"/>
        <v>366</v>
      </c>
      <c r="B379" s="178"/>
      <c r="C379" s="218"/>
      <c r="D379" s="188"/>
      <c r="E379" s="180"/>
      <c r="F379" s="180"/>
      <c r="G379" s="180"/>
      <c r="H379" s="184"/>
      <c r="I379" s="185"/>
      <c r="J379" s="186"/>
      <c r="K379" s="190"/>
      <c r="L379" s="193"/>
      <c r="M379" s="195"/>
      <c r="N379" s="197"/>
    </row>
    <row r="380" spans="1:14" ht="39.950000000000003" customHeight="1" x14ac:dyDescent="0.25">
      <c r="A380" s="2">
        <f t="shared" si="5"/>
        <v>367</v>
      </c>
      <c r="B380" s="177"/>
      <c r="C380" s="217"/>
      <c r="D380" s="187"/>
      <c r="E380" s="179"/>
      <c r="F380" s="182"/>
      <c r="G380" s="183"/>
      <c r="H380" s="179"/>
      <c r="I380" s="182"/>
      <c r="J380" s="183"/>
      <c r="K380" s="189"/>
      <c r="L380" s="192"/>
      <c r="M380" s="194"/>
      <c r="N380" s="196"/>
    </row>
    <row r="381" spans="1:14" ht="39.950000000000003" customHeight="1" x14ac:dyDescent="0.25">
      <c r="A381" s="2">
        <f t="shared" si="5"/>
        <v>368</v>
      </c>
      <c r="B381" s="178"/>
      <c r="C381" s="218"/>
      <c r="D381" s="188"/>
      <c r="E381" s="180"/>
      <c r="F381" s="180"/>
      <c r="G381" s="180"/>
      <c r="H381" s="184"/>
      <c r="I381" s="185"/>
      <c r="J381" s="186"/>
      <c r="K381" s="190"/>
      <c r="L381" s="193"/>
      <c r="M381" s="195"/>
      <c r="N381" s="197"/>
    </row>
    <row r="382" spans="1:14" ht="39.950000000000003" customHeight="1" x14ac:dyDescent="0.25">
      <c r="A382" s="2">
        <f t="shared" si="5"/>
        <v>369</v>
      </c>
      <c r="B382" s="177"/>
      <c r="C382" s="217"/>
      <c r="D382" s="187"/>
      <c r="E382" s="181"/>
      <c r="F382" s="181"/>
      <c r="G382" s="181"/>
      <c r="H382" s="179"/>
      <c r="I382" s="182"/>
      <c r="J382" s="183"/>
      <c r="K382" s="189"/>
      <c r="L382" s="192"/>
      <c r="M382" s="194"/>
      <c r="N382" s="196"/>
    </row>
    <row r="383" spans="1:14" ht="39.950000000000003" customHeight="1" x14ac:dyDescent="0.25">
      <c r="A383" s="2">
        <f t="shared" si="5"/>
        <v>370</v>
      </c>
      <c r="B383" s="178"/>
      <c r="C383" s="218"/>
      <c r="D383" s="188"/>
      <c r="E383" s="180"/>
      <c r="F383" s="180"/>
      <c r="G383" s="180"/>
      <c r="H383" s="184"/>
      <c r="I383" s="185"/>
      <c r="J383" s="186"/>
      <c r="K383" s="190"/>
      <c r="L383" s="193"/>
      <c r="M383" s="195"/>
      <c r="N383" s="197"/>
    </row>
    <row r="384" spans="1:14" ht="39.950000000000003" customHeight="1" x14ac:dyDescent="0.25">
      <c r="A384" s="2">
        <f t="shared" si="5"/>
        <v>371</v>
      </c>
      <c r="B384" s="177"/>
      <c r="C384" s="217"/>
      <c r="D384" s="187"/>
      <c r="E384" s="179"/>
      <c r="F384" s="182"/>
      <c r="G384" s="183"/>
      <c r="H384" s="179"/>
      <c r="I384" s="182"/>
      <c r="J384" s="183"/>
      <c r="K384" s="189"/>
      <c r="L384" s="192"/>
      <c r="M384" s="194"/>
      <c r="N384" s="196"/>
    </row>
    <row r="385" spans="1:14" ht="39.950000000000003" customHeight="1" x14ac:dyDescent="0.25">
      <c r="A385" s="2">
        <f t="shared" si="5"/>
        <v>372</v>
      </c>
      <c r="B385" s="178"/>
      <c r="C385" s="218"/>
      <c r="D385" s="188"/>
      <c r="E385" s="180"/>
      <c r="F385" s="180"/>
      <c r="G385" s="180"/>
      <c r="H385" s="184"/>
      <c r="I385" s="185"/>
      <c r="J385" s="186"/>
      <c r="K385" s="190"/>
      <c r="L385" s="193"/>
      <c r="M385" s="195"/>
      <c r="N385" s="197"/>
    </row>
    <row r="386" spans="1:14" ht="39.950000000000003" customHeight="1" x14ac:dyDescent="0.25">
      <c r="A386" s="2">
        <f t="shared" si="5"/>
        <v>373</v>
      </c>
      <c r="B386" s="177"/>
      <c r="C386" s="217"/>
      <c r="D386" s="187"/>
      <c r="E386" s="179"/>
      <c r="F386" s="182"/>
      <c r="G386" s="183"/>
      <c r="H386" s="179"/>
      <c r="I386" s="182"/>
      <c r="J386" s="183"/>
      <c r="K386" s="189"/>
      <c r="L386" s="192"/>
      <c r="M386" s="194"/>
      <c r="N386" s="196"/>
    </row>
    <row r="387" spans="1:14" ht="39.950000000000003" customHeight="1" x14ac:dyDescent="0.25">
      <c r="A387" s="2">
        <f t="shared" si="5"/>
        <v>374</v>
      </c>
      <c r="B387" s="178"/>
      <c r="C387" s="218"/>
      <c r="D387" s="188"/>
      <c r="E387" s="180"/>
      <c r="F387" s="180"/>
      <c r="G387" s="180"/>
      <c r="H387" s="184"/>
      <c r="I387" s="185"/>
      <c r="J387" s="186"/>
      <c r="K387" s="190"/>
      <c r="L387" s="193"/>
      <c r="M387" s="195"/>
      <c r="N387" s="197"/>
    </row>
    <row r="388" spans="1:14" ht="39.950000000000003" customHeight="1" x14ac:dyDescent="0.25">
      <c r="A388" s="2">
        <f t="shared" si="5"/>
        <v>375</v>
      </c>
      <c r="B388" s="177"/>
      <c r="C388" s="217"/>
      <c r="D388" s="187"/>
      <c r="E388" s="179"/>
      <c r="F388" s="182"/>
      <c r="G388" s="183"/>
      <c r="H388" s="179"/>
      <c r="I388" s="182"/>
      <c r="J388" s="183"/>
      <c r="K388" s="189"/>
      <c r="L388" s="192"/>
      <c r="M388" s="194"/>
      <c r="N388" s="196"/>
    </row>
    <row r="389" spans="1:14" ht="39.950000000000003" customHeight="1" x14ac:dyDescent="0.25">
      <c r="A389" s="2">
        <f t="shared" si="5"/>
        <v>376</v>
      </c>
      <c r="B389" s="178"/>
      <c r="C389" s="218"/>
      <c r="D389" s="188"/>
      <c r="E389" s="180"/>
      <c r="F389" s="180"/>
      <c r="G389" s="180"/>
      <c r="H389" s="184"/>
      <c r="I389" s="185"/>
      <c r="J389" s="186"/>
      <c r="K389" s="190"/>
      <c r="L389" s="193"/>
      <c r="M389" s="195"/>
      <c r="N389" s="197"/>
    </row>
    <row r="390" spans="1:14" ht="39.950000000000003" customHeight="1" x14ac:dyDescent="0.25">
      <c r="A390" s="2">
        <f t="shared" si="5"/>
        <v>377</v>
      </c>
      <c r="B390" s="177"/>
      <c r="C390" s="217"/>
      <c r="D390" s="187"/>
      <c r="E390" s="179"/>
      <c r="F390" s="182"/>
      <c r="G390" s="183"/>
      <c r="H390" s="179"/>
      <c r="I390" s="182"/>
      <c r="J390" s="183"/>
      <c r="K390" s="189"/>
      <c r="L390" s="192"/>
      <c r="M390" s="194"/>
      <c r="N390" s="196"/>
    </row>
    <row r="391" spans="1:14" ht="39.950000000000003" customHeight="1" x14ac:dyDescent="0.25">
      <c r="A391" s="2">
        <f t="shared" si="5"/>
        <v>378</v>
      </c>
      <c r="B391" s="178"/>
      <c r="C391" s="218"/>
      <c r="D391" s="188"/>
      <c r="E391" s="180"/>
      <c r="F391" s="180"/>
      <c r="G391" s="180"/>
      <c r="H391" s="184"/>
      <c r="I391" s="185"/>
      <c r="J391" s="186"/>
      <c r="K391" s="190"/>
      <c r="L391" s="193"/>
      <c r="M391" s="195"/>
      <c r="N391" s="197"/>
    </row>
    <row r="392" spans="1:14" ht="39.950000000000003" customHeight="1" x14ac:dyDescent="0.25">
      <c r="A392" s="2">
        <f t="shared" si="5"/>
        <v>379</v>
      </c>
      <c r="B392" s="177"/>
      <c r="C392" s="217"/>
      <c r="D392" s="187"/>
      <c r="E392" s="181"/>
      <c r="F392" s="181"/>
      <c r="G392" s="181"/>
      <c r="H392" s="179"/>
      <c r="I392" s="182"/>
      <c r="J392" s="183"/>
      <c r="K392" s="189"/>
      <c r="L392" s="192"/>
      <c r="M392" s="194"/>
      <c r="N392" s="196"/>
    </row>
    <row r="393" spans="1:14" ht="39.950000000000003" customHeight="1" x14ac:dyDescent="0.25">
      <c r="A393" s="2">
        <f t="shared" si="5"/>
        <v>380</v>
      </c>
      <c r="B393" s="178"/>
      <c r="C393" s="218"/>
      <c r="D393" s="188"/>
      <c r="E393" s="180"/>
      <c r="F393" s="180"/>
      <c r="G393" s="180"/>
      <c r="H393" s="184"/>
      <c r="I393" s="185"/>
      <c r="J393" s="186"/>
      <c r="K393" s="190"/>
      <c r="L393" s="193"/>
      <c r="M393" s="195"/>
      <c r="N393" s="197"/>
    </row>
    <row r="394" spans="1:14" ht="39.950000000000003" customHeight="1" x14ac:dyDescent="0.25">
      <c r="A394" s="2">
        <f t="shared" si="5"/>
        <v>381</v>
      </c>
      <c r="B394" s="177"/>
      <c r="C394" s="217"/>
      <c r="D394" s="187"/>
      <c r="E394" s="179"/>
      <c r="F394" s="182"/>
      <c r="G394" s="183"/>
      <c r="H394" s="179"/>
      <c r="I394" s="182"/>
      <c r="J394" s="183"/>
      <c r="K394" s="189"/>
      <c r="L394" s="192"/>
      <c r="M394" s="194"/>
      <c r="N394" s="196"/>
    </row>
    <row r="395" spans="1:14" ht="39.950000000000003" customHeight="1" x14ac:dyDescent="0.25">
      <c r="A395" s="2">
        <f t="shared" si="5"/>
        <v>382</v>
      </c>
      <c r="B395" s="178"/>
      <c r="C395" s="218"/>
      <c r="D395" s="188"/>
      <c r="E395" s="180"/>
      <c r="F395" s="180"/>
      <c r="G395" s="180"/>
      <c r="H395" s="184"/>
      <c r="I395" s="185"/>
      <c r="J395" s="186"/>
      <c r="K395" s="190"/>
      <c r="L395" s="193"/>
      <c r="M395" s="195"/>
      <c r="N395" s="197"/>
    </row>
    <row r="396" spans="1:14" ht="39.950000000000003" customHeight="1" x14ac:dyDescent="0.25">
      <c r="A396" s="2">
        <f t="shared" si="5"/>
        <v>383</v>
      </c>
      <c r="B396" s="177"/>
      <c r="C396" s="217"/>
      <c r="D396" s="187"/>
      <c r="E396" s="179"/>
      <c r="F396" s="182"/>
      <c r="G396" s="183"/>
      <c r="H396" s="179"/>
      <c r="I396" s="182"/>
      <c r="J396" s="183"/>
      <c r="K396" s="189"/>
      <c r="L396" s="192"/>
      <c r="M396" s="194"/>
      <c r="N396" s="196"/>
    </row>
    <row r="397" spans="1:14" ht="39.950000000000003" customHeight="1" x14ac:dyDescent="0.25">
      <c r="A397" s="2">
        <f t="shared" si="5"/>
        <v>384</v>
      </c>
      <c r="B397" s="178"/>
      <c r="C397" s="218"/>
      <c r="D397" s="188"/>
      <c r="E397" s="180"/>
      <c r="F397" s="180"/>
      <c r="G397" s="180"/>
      <c r="H397" s="184"/>
      <c r="I397" s="185"/>
      <c r="J397" s="186"/>
      <c r="K397" s="190"/>
      <c r="L397" s="193"/>
      <c r="M397" s="195"/>
      <c r="N397" s="197"/>
    </row>
    <row r="398" spans="1:14" ht="39.950000000000003" customHeight="1" x14ac:dyDescent="0.25">
      <c r="A398" s="2">
        <f t="shared" si="5"/>
        <v>385</v>
      </c>
      <c r="B398" s="177"/>
      <c r="C398" s="217"/>
      <c r="D398" s="187"/>
      <c r="E398" s="179"/>
      <c r="F398" s="182"/>
      <c r="G398" s="183"/>
      <c r="H398" s="179"/>
      <c r="I398" s="182"/>
      <c r="J398" s="183"/>
      <c r="K398" s="189"/>
      <c r="L398" s="192"/>
      <c r="M398" s="194"/>
      <c r="N398" s="196"/>
    </row>
    <row r="399" spans="1:14" ht="39.950000000000003" customHeight="1" x14ac:dyDescent="0.25">
      <c r="A399" s="2">
        <f t="shared" ref="A399:A462" si="6">ROW(A386)</f>
        <v>386</v>
      </c>
      <c r="B399" s="178"/>
      <c r="C399" s="218"/>
      <c r="D399" s="188"/>
      <c r="E399" s="180"/>
      <c r="F399" s="180"/>
      <c r="G399" s="180"/>
      <c r="H399" s="184"/>
      <c r="I399" s="185"/>
      <c r="J399" s="186"/>
      <c r="K399" s="190"/>
      <c r="L399" s="193"/>
      <c r="M399" s="195"/>
      <c r="N399" s="197"/>
    </row>
    <row r="400" spans="1:14" ht="39.950000000000003" customHeight="1" x14ac:dyDescent="0.25">
      <c r="A400" s="2">
        <f t="shared" si="6"/>
        <v>387</v>
      </c>
      <c r="B400" s="177"/>
      <c r="C400" s="217"/>
      <c r="D400" s="187"/>
      <c r="E400" s="179"/>
      <c r="F400" s="182"/>
      <c r="G400" s="183"/>
      <c r="H400" s="179"/>
      <c r="I400" s="182"/>
      <c r="J400" s="183"/>
      <c r="K400" s="189"/>
      <c r="L400" s="192"/>
      <c r="M400" s="194"/>
      <c r="N400" s="196"/>
    </row>
    <row r="401" spans="1:14" ht="39.950000000000003" customHeight="1" x14ac:dyDescent="0.25">
      <c r="A401" s="2">
        <f t="shared" si="6"/>
        <v>388</v>
      </c>
      <c r="B401" s="178"/>
      <c r="C401" s="218"/>
      <c r="D401" s="188"/>
      <c r="E401" s="180"/>
      <c r="F401" s="180"/>
      <c r="G401" s="180"/>
      <c r="H401" s="184"/>
      <c r="I401" s="185"/>
      <c r="J401" s="186"/>
      <c r="K401" s="190"/>
      <c r="L401" s="193"/>
      <c r="M401" s="195"/>
      <c r="N401" s="197"/>
    </row>
    <row r="402" spans="1:14" ht="39.950000000000003" customHeight="1" x14ac:dyDescent="0.25">
      <c r="A402" s="2">
        <f t="shared" si="6"/>
        <v>389</v>
      </c>
      <c r="B402" s="177"/>
      <c r="C402" s="217"/>
      <c r="D402" s="187"/>
      <c r="E402" s="181"/>
      <c r="F402" s="181"/>
      <c r="G402" s="181"/>
      <c r="H402" s="179"/>
      <c r="I402" s="182"/>
      <c r="J402" s="183"/>
      <c r="K402" s="189"/>
      <c r="L402" s="192"/>
      <c r="M402" s="194"/>
      <c r="N402" s="196"/>
    </row>
    <row r="403" spans="1:14" ht="39.950000000000003" customHeight="1" x14ac:dyDescent="0.25">
      <c r="A403" s="2">
        <f t="shared" si="6"/>
        <v>390</v>
      </c>
      <c r="B403" s="178"/>
      <c r="C403" s="218"/>
      <c r="D403" s="188"/>
      <c r="E403" s="180"/>
      <c r="F403" s="180"/>
      <c r="G403" s="180"/>
      <c r="H403" s="184"/>
      <c r="I403" s="185"/>
      <c r="J403" s="186"/>
      <c r="K403" s="190"/>
      <c r="L403" s="193"/>
      <c r="M403" s="195"/>
      <c r="N403" s="197"/>
    </row>
    <row r="404" spans="1:14" ht="39.950000000000003" customHeight="1" x14ac:dyDescent="0.25">
      <c r="A404" s="2">
        <f t="shared" si="6"/>
        <v>391</v>
      </c>
      <c r="B404" s="177"/>
      <c r="C404" s="217"/>
      <c r="D404" s="187"/>
      <c r="E404" s="179"/>
      <c r="F404" s="182"/>
      <c r="G404" s="183"/>
      <c r="H404" s="179"/>
      <c r="I404" s="182"/>
      <c r="J404" s="183"/>
      <c r="K404" s="189"/>
      <c r="L404" s="192"/>
      <c r="M404" s="194"/>
      <c r="N404" s="196"/>
    </row>
    <row r="405" spans="1:14" ht="39.950000000000003" customHeight="1" x14ac:dyDescent="0.25">
      <c r="A405" s="2">
        <f t="shared" si="6"/>
        <v>392</v>
      </c>
      <c r="B405" s="178"/>
      <c r="C405" s="218"/>
      <c r="D405" s="188"/>
      <c r="E405" s="180"/>
      <c r="F405" s="180"/>
      <c r="G405" s="180"/>
      <c r="H405" s="184"/>
      <c r="I405" s="185"/>
      <c r="J405" s="186"/>
      <c r="K405" s="190"/>
      <c r="L405" s="193"/>
      <c r="M405" s="195"/>
      <c r="N405" s="197"/>
    </row>
    <row r="406" spans="1:14" ht="39.950000000000003" customHeight="1" x14ac:dyDescent="0.25">
      <c r="A406" s="2">
        <f t="shared" si="6"/>
        <v>393</v>
      </c>
      <c r="B406" s="177"/>
      <c r="C406" s="217"/>
      <c r="D406" s="187"/>
      <c r="E406" s="179"/>
      <c r="F406" s="182"/>
      <c r="G406" s="183"/>
      <c r="H406" s="179"/>
      <c r="I406" s="182"/>
      <c r="J406" s="183"/>
      <c r="K406" s="189"/>
      <c r="L406" s="192"/>
      <c r="M406" s="194"/>
      <c r="N406" s="196"/>
    </row>
    <row r="407" spans="1:14" ht="39.950000000000003" customHeight="1" x14ac:dyDescent="0.25">
      <c r="A407" s="2">
        <f t="shared" si="6"/>
        <v>394</v>
      </c>
      <c r="B407" s="178"/>
      <c r="C407" s="218"/>
      <c r="D407" s="188"/>
      <c r="E407" s="180"/>
      <c r="F407" s="180"/>
      <c r="G407" s="180"/>
      <c r="H407" s="184"/>
      <c r="I407" s="185"/>
      <c r="J407" s="186"/>
      <c r="K407" s="190"/>
      <c r="L407" s="193"/>
      <c r="M407" s="195"/>
      <c r="N407" s="197"/>
    </row>
    <row r="408" spans="1:14" ht="39.950000000000003" customHeight="1" x14ac:dyDescent="0.25">
      <c r="A408" s="2">
        <f t="shared" si="6"/>
        <v>395</v>
      </c>
      <c r="B408" s="177"/>
      <c r="C408" s="217"/>
      <c r="D408" s="187"/>
      <c r="E408" s="179"/>
      <c r="F408" s="182"/>
      <c r="G408" s="183"/>
      <c r="H408" s="179"/>
      <c r="I408" s="182"/>
      <c r="J408" s="183"/>
      <c r="K408" s="189"/>
      <c r="L408" s="192"/>
      <c r="M408" s="194"/>
      <c r="N408" s="196"/>
    </row>
    <row r="409" spans="1:14" ht="39.950000000000003" customHeight="1" x14ac:dyDescent="0.25">
      <c r="A409" s="2">
        <f t="shared" si="6"/>
        <v>396</v>
      </c>
      <c r="B409" s="178"/>
      <c r="C409" s="218"/>
      <c r="D409" s="188"/>
      <c r="E409" s="180"/>
      <c r="F409" s="180"/>
      <c r="G409" s="180"/>
      <c r="H409" s="184"/>
      <c r="I409" s="185"/>
      <c r="J409" s="186"/>
      <c r="K409" s="190"/>
      <c r="L409" s="193"/>
      <c r="M409" s="195"/>
      <c r="N409" s="197"/>
    </row>
    <row r="410" spans="1:14" ht="39.950000000000003" customHeight="1" x14ac:dyDescent="0.25">
      <c r="A410" s="2">
        <f t="shared" si="6"/>
        <v>397</v>
      </c>
      <c r="B410" s="177"/>
      <c r="C410" s="217"/>
      <c r="D410" s="187"/>
      <c r="E410" s="179"/>
      <c r="F410" s="182"/>
      <c r="G410" s="183"/>
      <c r="H410" s="179"/>
      <c r="I410" s="182"/>
      <c r="J410" s="183"/>
      <c r="K410" s="189"/>
      <c r="L410" s="192"/>
      <c r="M410" s="194"/>
      <c r="N410" s="196"/>
    </row>
    <row r="411" spans="1:14" ht="39.950000000000003" customHeight="1" x14ac:dyDescent="0.25">
      <c r="A411" s="2">
        <f t="shared" si="6"/>
        <v>398</v>
      </c>
      <c r="B411" s="178"/>
      <c r="C411" s="218"/>
      <c r="D411" s="188"/>
      <c r="E411" s="180"/>
      <c r="F411" s="180"/>
      <c r="G411" s="180"/>
      <c r="H411" s="184"/>
      <c r="I411" s="185"/>
      <c r="J411" s="186"/>
      <c r="K411" s="190"/>
      <c r="L411" s="193"/>
      <c r="M411" s="195"/>
      <c r="N411" s="197"/>
    </row>
    <row r="412" spans="1:14" ht="39.950000000000003" customHeight="1" x14ac:dyDescent="0.25">
      <c r="A412" s="2">
        <f t="shared" si="6"/>
        <v>399</v>
      </c>
      <c r="B412" s="177"/>
      <c r="C412" s="217"/>
      <c r="D412" s="187"/>
      <c r="E412" s="181"/>
      <c r="F412" s="181"/>
      <c r="G412" s="181"/>
      <c r="H412" s="179"/>
      <c r="I412" s="182"/>
      <c r="J412" s="183"/>
      <c r="K412" s="189"/>
      <c r="L412" s="192"/>
      <c r="M412" s="194"/>
      <c r="N412" s="196"/>
    </row>
    <row r="413" spans="1:14" ht="39.950000000000003" customHeight="1" x14ac:dyDescent="0.25">
      <c r="A413" s="2">
        <f t="shared" si="6"/>
        <v>400</v>
      </c>
      <c r="B413" s="178"/>
      <c r="C413" s="218"/>
      <c r="D413" s="188"/>
      <c r="E413" s="180"/>
      <c r="F413" s="180"/>
      <c r="G413" s="180"/>
      <c r="H413" s="184"/>
      <c r="I413" s="185"/>
      <c r="J413" s="186"/>
      <c r="K413" s="190"/>
      <c r="L413" s="193"/>
      <c r="M413" s="195"/>
      <c r="N413" s="197"/>
    </row>
    <row r="414" spans="1:14" ht="39.950000000000003" customHeight="1" x14ac:dyDescent="0.25">
      <c r="A414" s="2">
        <f t="shared" si="6"/>
        <v>401</v>
      </c>
      <c r="B414" s="177"/>
      <c r="C414" s="217"/>
      <c r="D414" s="187"/>
      <c r="E414" s="179"/>
      <c r="F414" s="182"/>
      <c r="G414" s="183"/>
      <c r="H414" s="179"/>
      <c r="I414" s="182"/>
      <c r="J414" s="183"/>
      <c r="K414" s="189"/>
      <c r="L414" s="192"/>
      <c r="M414" s="194"/>
      <c r="N414" s="196"/>
    </row>
    <row r="415" spans="1:14" ht="39.950000000000003" customHeight="1" x14ac:dyDescent="0.25">
      <c r="A415" s="2">
        <f t="shared" si="6"/>
        <v>402</v>
      </c>
      <c r="B415" s="178"/>
      <c r="C415" s="218"/>
      <c r="D415" s="188"/>
      <c r="E415" s="180"/>
      <c r="F415" s="180"/>
      <c r="G415" s="180"/>
      <c r="H415" s="184"/>
      <c r="I415" s="185"/>
      <c r="J415" s="186"/>
      <c r="K415" s="190"/>
      <c r="L415" s="193"/>
      <c r="M415" s="195"/>
      <c r="N415" s="197"/>
    </row>
    <row r="416" spans="1:14" ht="39.950000000000003" customHeight="1" x14ac:dyDescent="0.25">
      <c r="A416" s="2">
        <f t="shared" si="6"/>
        <v>403</v>
      </c>
      <c r="B416" s="177"/>
      <c r="C416" s="217"/>
      <c r="D416" s="187"/>
      <c r="E416" s="179"/>
      <c r="F416" s="182"/>
      <c r="G416" s="183"/>
      <c r="H416" s="179"/>
      <c r="I416" s="182"/>
      <c r="J416" s="183"/>
      <c r="K416" s="189"/>
      <c r="L416" s="192"/>
      <c r="M416" s="194"/>
      <c r="N416" s="196"/>
    </row>
    <row r="417" spans="1:14" ht="39.950000000000003" customHeight="1" x14ac:dyDescent="0.25">
      <c r="A417" s="2">
        <f t="shared" si="6"/>
        <v>404</v>
      </c>
      <c r="B417" s="178"/>
      <c r="C417" s="218"/>
      <c r="D417" s="188"/>
      <c r="E417" s="180"/>
      <c r="F417" s="180"/>
      <c r="G417" s="180"/>
      <c r="H417" s="184"/>
      <c r="I417" s="185"/>
      <c r="J417" s="186"/>
      <c r="K417" s="190"/>
      <c r="L417" s="193"/>
      <c r="M417" s="195"/>
      <c r="N417" s="197"/>
    </row>
    <row r="418" spans="1:14" ht="39.950000000000003" customHeight="1" x14ac:dyDescent="0.25">
      <c r="A418" s="2">
        <f t="shared" si="6"/>
        <v>405</v>
      </c>
      <c r="B418" s="177"/>
      <c r="C418" s="217"/>
      <c r="D418" s="187"/>
      <c r="E418" s="179"/>
      <c r="F418" s="182"/>
      <c r="G418" s="183"/>
      <c r="H418" s="179"/>
      <c r="I418" s="182"/>
      <c r="J418" s="183"/>
      <c r="K418" s="189"/>
      <c r="L418" s="192"/>
      <c r="M418" s="194"/>
      <c r="N418" s="196"/>
    </row>
    <row r="419" spans="1:14" ht="39.950000000000003" customHeight="1" x14ac:dyDescent="0.25">
      <c r="A419" s="2">
        <f t="shared" si="6"/>
        <v>406</v>
      </c>
      <c r="B419" s="178"/>
      <c r="C419" s="218"/>
      <c r="D419" s="188"/>
      <c r="E419" s="180"/>
      <c r="F419" s="180"/>
      <c r="G419" s="180"/>
      <c r="H419" s="184"/>
      <c r="I419" s="185"/>
      <c r="J419" s="186"/>
      <c r="K419" s="190"/>
      <c r="L419" s="193"/>
      <c r="M419" s="195"/>
      <c r="N419" s="197"/>
    </row>
    <row r="420" spans="1:14" ht="39.950000000000003" customHeight="1" x14ac:dyDescent="0.25">
      <c r="A420" s="2">
        <f t="shared" si="6"/>
        <v>407</v>
      </c>
      <c r="B420" s="177"/>
      <c r="C420" s="217"/>
      <c r="D420" s="187"/>
      <c r="E420" s="179"/>
      <c r="F420" s="182"/>
      <c r="G420" s="183"/>
      <c r="H420" s="179"/>
      <c r="I420" s="182"/>
      <c r="J420" s="183"/>
      <c r="K420" s="189"/>
      <c r="L420" s="192"/>
      <c r="M420" s="194"/>
      <c r="N420" s="196"/>
    </row>
    <row r="421" spans="1:14" ht="39.950000000000003" customHeight="1" x14ac:dyDescent="0.25">
      <c r="A421" s="2">
        <f t="shared" si="6"/>
        <v>408</v>
      </c>
      <c r="B421" s="178"/>
      <c r="C421" s="218"/>
      <c r="D421" s="188"/>
      <c r="E421" s="180"/>
      <c r="F421" s="180"/>
      <c r="G421" s="180"/>
      <c r="H421" s="184"/>
      <c r="I421" s="185"/>
      <c r="J421" s="186"/>
      <c r="K421" s="190"/>
      <c r="L421" s="193"/>
      <c r="M421" s="195"/>
      <c r="N421" s="197"/>
    </row>
    <row r="422" spans="1:14" ht="39.950000000000003" customHeight="1" x14ac:dyDescent="0.25">
      <c r="A422" s="2">
        <f t="shared" si="6"/>
        <v>409</v>
      </c>
      <c r="B422" s="177"/>
      <c r="C422" s="217"/>
      <c r="D422" s="187"/>
      <c r="E422" s="181"/>
      <c r="F422" s="181"/>
      <c r="G422" s="181"/>
      <c r="H422" s="179"/>
      <c r="I422" s="182"/>
      <c r="J422" s="183"/>
      <c r="K422" s="189"/>
      <c r="L422" s="192"/>
      <c r="M422" s="194"/>
      <c r="N422" s="196"/>
    </row>
    <row r="423" spans="1:14" ht="39.950000000000003" customHeight="1" x14ac:dyDescent="0.25">
      <c r="A423" s="2">
        <f t="shared" si="6"/>
        <v>410</v>
      </c>
      <c r="B423" s="178"/>
      <c r="C423" s="218"/>
      <c r="D423" s="188"/>
      <c r="E423" s="180"/>
      <c r="F423" s="180"/>
      <c r="G423" s="180"/>
      <c r="H423" s="184"/>
      <c r="I423" s="185"/>
      <c r="J423" s="186"/>
      <c r="K423" s="190"/>
      <c r="L423" s="193"/>
      <c r="M423" s="195"/>
      <c r="N423" s="197"/>
    </row>
    <row r="424" spans="1:14" ht="39.950000000000003" customHeight="1" x14ac:dyDescent="0.25">
      <c r="A424" s="2">
        <f t="shared" si="6"/>
        <v>411</v>
      </c>
      <c r="B424" s="177"/>
      <c r="C424" s="217"/>
      <c r="D424" s="187"/>
      <c r="E424" s="179"/>
      <c r="F424" s="182"/>
      <c r="G424" s="183"/>
      <c r="H424" s="179"/>
      <c r="I424" s="182"/>
      <c r="J424" s="183"/>
      <c r="K424" s="189"/>
      <c r="L424" s="192"/>
      <c r="M424" s="194"/>
      <c r="N424" s="196"/>
    </row>
    <row r="425" spans="1:14" ht="39.950000000000003" customHeight="1" x14ac:dyDescent="0.25">
      <c r="A425" s="2">
        <f t="shared" si="6"/>
        <v>412</v>
      </c>
      <c r="B425" s="178"/>
      <c r="C425" s="218"/>
      <c r="D425" s="188"/>
      <c r="E425" s="180"/>
      <c r="F425" s="180"/>
      <c r="G425" s="180"/>
      <c r="H425" s="184"/>
      <c r="I425" s="185"/>
      <c r="J425" s="186"/>
      <c r="K425" s="190"/>
      <c r="L425" s="193"/>
      <c r="M425" s="195"/>
      <c r="N425" s="197"/>
    </row>
    <row r="426" spans="1:14" ht="39.950000000000003" customHeight="1" x14ac:dyDescent="0.25">
      <c r="A426" s="2">
        <f t="shared" si="6"/>
        <v>413</v>
      </c>
      <c r="B426" s="177"/>
      <c r="C426" s="217"/>
      <c r="D426" s="187"/>
      <c r="E426" s="179"/>
      <c r="F426" s="182"/>
      <c r="G426" s="183"/>
      <c r="H426" s="179"/>
      <c r="I426" s="182"/>
      <c r="J426" s="183"/>
      <c r="K426" s="189"/>
      <c r="L426" s="192"/>
      <c r="M426" s="194"/>
      <c r="N426" s="196"/>
    </row>
    <row r="427" spans="1:14" ht="39.950000000000003" customHeight="1" x14ac:dyDescent="0.25">
      <c r="A427" s="2">
        <f t="shared" si="6"/>
        <v>414</v>
      </c>
      <c r="B427" s="178"/>
      <c r="C427" s="218"/>
      <c r="D427" s="188"/>
      <c r="E427" s="180"/>
      <c r="F427" s="180"/>
      <c r="G427" s="180"/>
      <c r="H427" s="184"/>
      <c r="I427" s="185"/>
      <c r="J427" s="186"/>
      <c r="K427" s="190"/>
      <c r="L427" s="193"/>
      <c r="M427" s="195"/>
      <c r="N427" s="197"/>
    </row>
    <row r="428" spans="1:14" ht="39.950000000000003" customHeight="1" x14ac:dyDescent="0.25">
      <c r="A428" s="2">
        <f t="shared" si="6"/>
        <v>415</v>
      </c>
      <c r="B428" s="177"/>
      <c r="C428" s="217"/>
      <c r="D428" s="187"/>
      <c r="E428" s="179"/>
      <c r="F428" s="182"/>
      <c r="G428" s="183"/>
      <c r="H428" s="179"/>
      <c r="I428" s="182"/>
      <c r="J428" s="183"/>
      <c r="K428" s="189"/>
      <c r="L428" s="192"/>
      <c r="M428" s="194"/>
      <c r="N428" s="196"/>
    </row>
    <row r="429" spans="1:14" ht="39.950000000000003" customHeight="1" x14ac:dyDescent="0.25">
      <c r="A429" s="2">
        <f t="shared" si="6"/>
        <v>416</v>
      </c>
      <c r="B429" s="178"/>
      <c r="C429" s="218"/>
      <c r="D429" s="188"/>
      <c r="E429" s="180"/>
      <c r="F429" s="180"/>
      <c r="G429" s="180"/>
      <c r="H429" s="184"/>
      <c r="I429" s="185"/>
      <c r="J429" s="186"/>
      <c r="K429" s="190"/>
      <c r="L429" s="193"/>
      <c r="M429" s="195"/>
      <c r="N429" s="197"/>
    </row>
    <row r="430" spans="1:14" ht="39.950000000000003" customHeight="1" x14ac:dyDescent="0.25">
      <c r="A430" s="2">
        <f t="shared" si="6"/>
        <v>417</v>
      </c>
      <c r="B430" s="177"/>
      <c r="C430" s="217"/>
      <c r="D430" s="187"/>
      <c r="E430" s="179"/>
      <c r="F430" s="182"/>
      <c r="G430" s="183"/>
      <c r="H430" s="179"/>
      <c r="I430" s="182"/>
      <c r="J430" s="183"/>
      <c r="K430" s="189"/>
      <c r="L430" s="192"/>
      <c r="M430" s="194"/>
      <c r="N430" s="196"/>
    </row>
    <row r="431" spans="1:14" ht="39.950000000000003" customHeight="1" x14ac:dyDescent="0.25">
      <c r="A431" s="2">
        <f t="shared" si="6"/>
        <v>418</v>
      </c>
      <c r="B431" s="178"/>
      <c r="C431" s="218"/>
      <c r="D431" s="188"/>
      <c r="E431" s="180"/>
      <c r="F431" s="180"/>
      <c r="G431" s="180"/>
      <c r="H431" s="184"/>
      <c r="I431" s="185"/>
      <c r="J431" s="186"/>
      <c r="K431" s="190"/>
      <c r="L431" s="193"/>
      <c r="M431" s="195"/>
      <c r="N431" s="197"/>
    </row>
    <row r="432" spans="1:14" ht="39.950000000000003" customHeight="1" x14ac:dyDescent="0.25">
      <c r="A432" s="2">
        <f t="shared" si="6"/>
        <v>419</v>
      </c>
      <c r="B432" s="177"/>
      <c r="C432" s="217"/>
      <c r="D432" s="187"/>
      <c r="E432" s="181"/>
      <c r="F432" s="181"/>
      <c r="G432" s="181"/>
      <c r="H432" s="179"/>
      <c r="I432" s="182"/>
      <c r="J432" s="183"/>
      <c r="K432" s="189"/>
      <c r="L432" s="192"/>
      <c r="M432" s="194"/>
      <c r="N432" s="196"/>
    </row>
    <row r="433" spans="1:14" ht="39.950000000000003" customHeight="1" x14ac:dyDescent="0.25">
      <c r="A433" s="2">
        <f t="shared" si="6"/>
        <v>420</v>
      </c>
      <c r="B433" s="178"/>
      <c r="C433" s="218"/>
      <c r="D433" s="188"/>
      <c r="E433" s="180"/>
      <c r="F433" s="180"/>
      <c r="G433" s="180"/>
      <c r="H433" s="184"/>
      <c r="I433" s="185"/>
      <c r="J433" s="186"/>
      <c r="K433" s="190"/>
      <c r="L433" s="193"/>
      <c r="M433" s="195"/>
      <c r="N433" s="197"/>
    </row>
    <row r="434" spans="1:14" ht="39.950000000000003" customHeight="1" x14ac:dyDescent="0.25">
      <c r="A434" s="2">
        <f t="shared" si="6"/>
        <v>421</v>
      </c>
      <c r="B434" s="177"/>
      <c r="C434" s="217"/>
      <c r="D434" s="187"/>
      <c r="E434" s="179"/>
      <c r="F434" s="182"/>
      <c r="G434" s="183"/>
      <c r="H434" s="179"/>
      <c r="I434" s="182"/>
      <c r="J434" s="183"/>
      <c r="K434" s="189"/>
      <c r="L434" s="192"/>
      <c r="M434" s="194"/>
      <c r="N434" s="196"/>
    </row>
    <row r="435" spans="1:14" ht="39.950000000000003" customHeight="1" x14ac:dyDescent="0.25">
      <c r="A435" s="2">
        <f t="shared" si="6"/>
        <v>422</v>
      </c>
      <c r="B435" s="178"/>
      <c r="C435" s="218"/>
      <c r="D435" s="188"/>
      <c r="E435" s="180"/>
      <c r="F435" s="180"/>
      <c r="G435" s="180"/>
      <c r="H435" s="184"/>
      <c r="I435" s="185"/>
      <c r="J435" s="186"/>
      <c r="K435" s="190"/>
      <c r="L435" s="193"/>
      <c r="M435" s="195"/>
      <c r="N435" s="197"/>
    </row>
    <row r="436" spans="1:14" ht="39.950000000000003" customHeight="1" x14ac:dyDescent="0.25">
      <c r="A436" s="2">
        <f t="shared" si="6"/>
        <v>423</v>
      </c>
      <c r="B436" s="177"/>
      <c r="C436" s="217"/>
      <c r="D436" s="187"/>
      <c r="E436" s="179"/>
      <c r="F436" s="182"/>
      <c r="G436" s="183"/>
      <c r="H436" s="179"/>
      <c r="I436" s="182"/>
      <c r="J436" s="183"/>
      <c r="K436" s="189"/>
      <c r="L436" s="192"/>
      <c r="M436" s="194"/>
      <c r="N436" s="196"/>
    </row>
    <row r="437" spans="1:14" ht="39.950000000000003" customHeight="1" x14ac:dyDescent="0.25">
      <c r="A437" s="2">
        <f t="shared" si="6"/>
        <v>424</v>
      </c>
      <c r="B437" s="178"/>
      <c r="C437" s="218"/>
      <c r="D437" s="188"/>
      <c r="E437" s="180"/>
      <c r="F437" s="180"/>
      <c r="G437" s="180"/>
      <c r="H437" s="184"/>
      <c r="I437" s="185"/>
      <c r="J437" s="186"/>
      <c r="K437" s="190"/>
      <c r="L437" s="193"/>
      <c r="M437" s="195"/>
      <c r="N437" s="197"/>
    </row>
    <row r="438" spans="1:14" ht="39.950000000000003" customHeight="1" x14ac:dyDescent="0.25">
      <c r="A438" s="2">
        <f t="shared" si="6"/>
        <v>425</v>
      </c>
      <c r="B438" s="177"/>
      <c r="C438" s="217"/>
      <c r="D438" s="187"/>
      <c r="E438" s="179"/>
      <c r="F438" s="182"/>
      <c r="G438" s="183"/>
      <c r="H438" s="179"/>
      <c r="I438" s="182"/>
      <c r="J438" s="183"/>
      <c r="K438" s="189"/>
      <c r="L438" s="192"/>
      <c r="M438" s="194"/>
      <c r="N438" s="196"/>
    </row>
    <row r="439" spans="1:14" ht="39.950000000000003" customHeight="1" x14ac:dyDescent="0.25">
      <c r="A439" s="2">
        <f t="shared" si="6"/>
        <v>426</v>
      </c>
      <c r="B439" s="178"/>
      <c r="C439" s="218"/>
      <c r="D439" s="188"/>
      <c r="E439" s="180"/>
      <c r="F439" s="180"/>
      <c r="G439" s="180"/>
      <c r="H439" s="184"/>
      <c r="I439" s="185"/>
      <c r="J439" s="186"/>
      <c r="K439" s="190"/>
      <c r="L439" s="193"/>
      <c r="M439" s="195"/>
      <c r="N439" s="197"/>
    </row>
    <row r="440" spans="1:14" ht="39.950000000000003" customHeight="1" x14ac:dyDescent="0.25">
      <c r="A440" s="2">
        <f t="shared" si="6"/>
        <v>427</v>
      </c>
      <c r="B440" s="177"/>
      <c r="C440" s="217"/>
      <c r="D440" s="187"/>
      <c r="E440" s="179"/>
      <c r="F440" s="182"/>
      <c r="G440" s="183"/>
      <c r="H440" s="179"/>
      <c r="I440" s="182"/>
      <c r="J440" s="183"/>
      <c r="K440" s="189"/>
      <c r="L440" s="192"/>
      <c r="M440" s="194"/>
      <c r="N440" s="196"/>
    </row>
    <row r="441" spans="1:14" ht="39.950000000000003" customHeight="1" x14ac:dyDescent="0.25">
      <c r="A441" s="2">
        <f t="shared" si="6"/>
        <v>428</v>
      </c>
      <c r="B441" s="178"/>
      <c r="C441" s="218"/>
      <c r="D441" s="188"/>
      <c r="E441" s="180"/>
      <c r="F441" s="180"/>
      <c r="G441" s="180"/>
      <c r="H441" s="184"/>
      <c r="I441" s="185"/>
      <c r="J441" s="186"/>
      <c r="K441" s="190"/>
      <c r="L441" s="193"/>
      <c r="M441" s="195"/>
      <c r="N441" s="197"/>
    </row>
    <row r="442" spans="1:14" ht="39.950000000000003" customHeight="1" x14ac:dyDescent="0.25">
      <c r="A442" s="2">
        <f t="shared" si="6"/>
        <v>429</v>
      </c>
      <c r="B442" s="177"/>
      <c r="C442" s="217"/>
      <c r="D442" s="187"/>
      <c r="E442" s="181"/>
      <c r="F442" s="181"/>
      <c r="G442" s="181"/>
      <c r="H442" s="179"/>
      <c r="I442" s="182"/>
      <c r="J442" s="183"/>
      <c r="K442" s="189"/>
      <c r="L442" s="192"/>
      <c r="M442" s="194"/>
      <c r="N442" s="196"/>
    </row>
    <row r="443" spans="1:14" ht="39.950000000000003" customHeight="1" x14ac:dyDescent="0.25">
      <c r="A443" s="2">
        <f t="shared" si="6"/>
        <v>430</v>
      </c>
      <c r="B443" s="178"/>
      <c r="C443" s="218"/>
      <c r="D443" s="188"/>
      <c r="E443" s="180"/>
      <c r="F443" s="180"/>
      <c r="G443" s="180"/>
      <c r="H443" s="184"/>
      <c r="I443" s="185"/>
      <c r="J443" s="186"/>
      <c r="K443" s="190"/>
      <c r="L443" s="193"/>
      <c r="M443" s="195"/>
      <c r="N443" s="197"/>
    </row>
    <row r="444" spans="1:14" ht="39.950000000000003" customHeight="1" x14ac:dyDescent="0.25">
      <c r="A444" s="2">
        <f t="shared" si="6"/>
        <v>431</v>
      </c>
      <c r="B444" s="177"/>
      <c r="C444" s="217"/>
      <c r="D444" s="187"/>
      <c r="E444" s="179"/>
      <c r="F444" s="182"/>
      <c r="G444" s="183"/>
      <c r="H444" s="179"/>
      <c r="I444" s="182"/>
      <c r="J444" s="183"/>
      <c r="K444" s="189"/>
      <c r="L444" s="192"/>
      <c r="M444" s="194"/>
      <c r="N444" s="196"/>
    </row>
    <row r="445" spans="1:14" ht="39.950000000000003" customHeight="1" x14ac:dyDescent="0.25">
      <c r="A445" s="2">
        <f t="shared" si="6"/>
        <v>432</v>
      </c>
      <c r="B445" s="178"/>
      <c r="C445" s="218"/>
      <c r="D445" s="188"/>
      <c r="E445" s="180"/>
      <c r="F445" s="180"/>
      <c r="G445" s="180"/>
      <c r="H445" s="184"/>
      <c r="I445" s="185"/>
      <c r="J445" s="186"/>
      <c r="K445" s="190"/>
      <c r="L445" s="193"/>
      <c r="M445" s="195"/>
      <c r="N445" s="197"/>
    </row>
    <row r="446" spans="1:14" ht="39.950000000000003" customHeight="1" x14ac:dyDescent="0.25">
      <c r="A446" s="2">
        <f t="shared" si="6"/>
        <v>433</v>
      </c>
      <c r="B446" s="177"/>
      <c r="C446" s="217"/>
      <c r="D446" s="187"/>
      <c r="E446" s="179"/>
      <c r="F446" s="182"/>
      <c r="G446" s="183"/>
      <c r="H446" s="179"/>
      <c r="I446" s="182"/>
      <c r="J446" s="183"/>
      <c r="K446" s="189"/>
      <c r="L446" s="192"/>
      <c r="M446" s="194"/>
      <c r="N446" s="196"/>
    </row>
    <row r="447" spans="1:14" ht="39.950000000000003" customHeight="1" x14ac:dyDescent="0.25">
      <c r="A447" s="2">
        <f t="shared" si="6"/>
        <v>434</v>
      </c>
      <c r="B447" s="178"/>
      <c r="C447" s="218"/>
      <c r="D447" s="188"/>
      <c r="E447" s="180"/>
      <c r="F447" s="180"/>
      <c r="G447" s="180"/>
      <c r="H447" s="184"/>
      <c r="I447" s="185"/>
      <c r="J447" s="186"/>
      <c r="K447" s="190"/>
      <c r="L447" s="193"/>
      <c r="M447" s="195"/>
      <c r="N447" s="197"/>
    </row>
    <row r="448" spans="1:14" ht="39.950000000000003" customHeight="1" x14ac:dyDescent="0.25">
      <c r="A448" s="2">
        <f t="shared" si="6"/>
        <v>435</v>
      </c>
      <c r="B448" s="177"/>
      <c r="C448" s="217"/>
      <c r="D448" s="187"/>
      <c r="E448" s="179"/>
      <c r="F448" s="182"/>
      <c r="G448" s="183"/>
      <c r="H448" s="179"/>
      <c r="I448" s="182"/>
      <c r="J448" s="183"/>
      <c r="K448" s="189"/>
      <c r="L448" s="192"/>
      <c r="M448" s="194"/>
      <c r="N448" s="196"/>
    </row>
    <row r="449" spans="1:14" ht="39.950000000000003" customHeight="1" x14ac:dyDescent="0.25">
      <c r="A449" s="2">
        <f t="shared" si="6"/>
        <v>436</v>
      </c>
      <c r="B449" s="178"/>
      <c r="C449" s="218"/>
      <c r="D449" s="188"/>
      <c r="E449" s="180"/>
      <c r="F449" s="180"/>
      <c r="G449" s="180"/>
      <c r="H449" s="184"/>
      <c r="I449" s="185"/>
      <c r="J449" s="186"/>
      <c r="K449" s="190"/>
      <c r="L449" s="193"/>
      <c r="M449" s="195"/>
      <c r="N449" s="197"/>
    </row>
    <row r="450" spans="1:14" ht="39.950000000000003" customHeight="1" x14ac:dyDescent="0.25">
      <c r="A450" s="2">
        <f t="shared" si="6"/>
        <v>437</v>
      </c>
      <c r="B450" s="177"/>
      <c r="C450" s="217"/>
      <c r="D450" s="187"/>
      <c r="E450" s="179"/>
      <c r="F450" s="182"/>
      <c r="G450" s="183"/>
      <c r="H450" s="179"/>
      <c r="I450" s="182"/>
      <c r="J450" s="183"/>
      <c r="K450" s="189"/>
      <c r="L450" s="192"/>
      <c r="M450" s="194"/>
      <c r="N450" s="196"/>
    </row>
    <row r="451" spans="1:14" ht="39.950000000000003" customHeight="1" x14ac:dyDescent="0.25">
      <c r="A451" s="2">
        <f t="shared" si="6"/>
        <v>438</v>
      </c>
      <c r="B451" s="178"/>
      <c r="C451" s="218"/>
      <c r="D451" s="188"/>
      <c r="E451" s="180"/>
      <c r="F451" s="180"/>
      <c r="G451" s="180"/>
      <c r="H451" s="184"/>
      <c r="I451" s="185"/>
      <c r="J451" s="186"/>
      <c r="K451" s="190"/>
      <c r="L451" s="193"/>
      <c r="M451" s="195"/>
      <c r="N451" s="197"/>
    </row>
    <row r="452" spans="1:14" ht="39.950000000000003" customHeight="1" x14ac:dyDescent="0.25">
      <c r="A452" s="2">
        <f t="shared" si="6"/>
        <v>439</v>
      </c>
      <c r="B452" s="177"/>
      <c r="C452" s="217"/>
      <c r="D452" s="187"/>
      <c r="E452" s="181"/>
      <c r="F452" s="181"/>
      <c r="G452" s="181"/>
      <c r="H452" s="179"/>
      <c r="I452" s="182"/>
      <c r="J452" s="183"/>
      <c r="K452" s="189"/>
      <c r="L452" s="192"/>
      <c r="M452" s="194"/>
      <c r="N452" s="196"/>
    </row>
    <row r="453" spans="1:14" ht="39.950000000000003" customHeight="1" x14ac:dyDescent="0.25">
      <c r="A453" s="2">
        <f t="shared" si="6"/>
        <v>440</v>
      </c>
      <c r="B453" s="178"/>
      <c r="C453" s="218"/>
      <c r="D453" s="188"/>
      <c r="E453" s="180"/>
      <c r="F453" s="180"/>
      <c r="G453" s="180"/>
      <c r="H453" s="184"/>
      <c r="I453" s="185"/>
      <c r="J453" s="186"/>
      <c r="K453" s="190"/>
      <c r="L453" s="193"/>
      <c r="M453" s="195"/>
      <c r="N453" s="197"/>
    </row>
    <row r="454" spans="1:14" ht="39.950000000000003" customHeight="1" x14ac:dyDescent="0.25">
      <c r="A454" s="2">
        <f t="shared" si="6"/>
        <v>441</v>
      </c>
      <c r="B454" s="177"/>
      <c r="C454" s="217"/>
      <c r="D454" s="187"/>
      <c r="E454" s="179"/>
      <c r="F454" s="182"/>
      <c r="G454" s="183"/>
      <c r="H454" s="179"/>
      <c r="I454" s="182"/>
      <c r="J454" s="183"/>
      <c r="K454" s="189"/>
      <c r="L454" s="192"/>
      <c r="M454" s="194"/>
      <c r="N454" s="196"/>
    </row>
    <row r="455" spans="1:14" ht="39.950000000000003" customHeight="1" x14ac:dyDescent="0.25">
      <c r="A455" s="2">
        <f t="shared" si="6"/>
        <v>442</v>
      </c>
      <c r="B455" s="178"/>
      <c r="C455" s="218"/>
      <c r="D455" s="188"/>
      <c r="E455" s="180"/>
      <c r="F455" s="180"/>
      <c r="G455" s="180"/>
      <c r="H455" s="184"/>
      <c r="I455" s="185"/>
      <c r="J455" s="186"/>
      <c r="K455" s="190"/>
      <c r="L455" s="193"/>
      <c r="M455" s="195"/>
      <c r="N455" s="197"/>
    </row>
    <row r="456" spans="1:14" ht="39.950000000000003" customHeight="1" x14ac:dyDescent="0.25">
      <c r="A456" s="2">
        <f t="shared" si="6"/>
        <v>443</v>
      </c>
      <c r="B456" s="177"/>
      <c r="C456" s="217"/>
      <c r="D456" s="187"/>
      <c r="E456" s="179"/>
      <c r="F456" s="182"/>
      <c r="G456" s="183"/>
      <c r="H456" s="179"/>
      <c r="I456" s="182"/>
      <c r="J456" s="183"/>
      <c r="K456" s="189"/>
      <c r="L456" s="192"/>
      <c r="M456" s="194"/>
      <c r="N456" s="196"/>
    </row>
    <row r="457" spans="1:14" ht="39.950000000000003" customHeight="1" x14ac:dyDescent="0.25">
      <c r="A457" s="2">
        <f t="shared" si="6"/>
        <v>444</v>
      </c>
      <c r="B457" s="178"/>
      <c r="C457" s="218"/>
      <c r="D457" s="188"/>
      <c r="E457" s="180"/>
      <c r="F457" s="180"/>
      <c r="G457" s="180"/>
      <c r="H457" s="184"/>
      <c r="I457" s="185"/>
      <c r="J457" s="186"/>
      <c r="K457" s="190"/>
      <c r="L457" s="193"/>
      <c r="M457" s="195"/>
      <c r="N457" s="197"/>
    </row>
    <row r="458" spans="1:14" ht="39.950000000000003" customHeight="1" x14ac:dyDescent="0.25">
      <c r="A458" s="2">
        <f t="shared" si="6"/>
        <v>445</v>
      </c>
      <c r="B458" s="177"/>
      <c r="C458" s="217"/>
      <c r="D458" s="187"/>
      <c r="E458" s="179"/>
      <c r="F458" s="182"/>
      <c r="G458" s="183"/>
      <c r="H458" s="179"/>
      <c r="I458" s="182"/>
      <c r="J458" s="183"/>
      <c r="K458" s="189"/>
      <c r="L458" s="192"/>
      <c r="M458" s="194"/>
      <c r="N458" s="196"/>
    </row>
    <row r="459" spans="1:14" ht="39.950000000000003" customHeight="1" x14ac:dyDescent="0.25">
      <c r="A459" s="2">
        <f t="shared" si="6"/>
        <v>446</v>
      </c>
      <c r="B459" s="178"/>
      <c r="C459" s="218"/>
      <c r="D459" s="188"/>
      <c r="E459" s="180"/>
      <c r="F459" s="180"/>
      <c r="G459" s="180"/>
      <c r="H459" s="184"/>
      <c r="I459" s="185"/>
      <c r="J459" s="186"/>
      <c r="K459" s="190"/>
      <c r="L459" s="193"/>
      <c r="M459" s="195"/>
      <c r="N459" s="197"/>
    </row>
    <row r="460" spans="1:14" ht="39.950000000000003" customHeight="1" x14ac:dyDescent="0.25">
      <c r="A460" s="2">
        <f t="shared" si="6"/>
        <v>447</v>
      </c>
      <c r="B460" s="177"/>
      <c r="C460" s="217"/>
      <c r="D460" s="187"/>
      <c r="E460" s="179"/>
      <c r="F460" s="182"/>
      <c r="G460" s="183"/>
      <c r="H460" s="179"/>
      <c r="I460" s="182"/>
      <c r="J460" s="183"/>
      <c r="K460" s="189"/>
      <c r="L460" s="192"/>
      <c r="M460" s="194"/>
      <c r="N460" s="196"/>
    </row>
    <row r="461" spans="1:14" ht="39.950000000000003" customHeight="1" x14ac:dyDescent="0.25">
      <c r="A461" s="2">
        <f t="shared" si="6"/>
        <v>448</v>
      </c>
      <c r="B461" s="178"/>
      <c r="C461" s="218"/>
      <c r="D461" s="188"/>
      <c r="E461" s="180"/>
      <c r="F461" s="180"/>
      <c r="G461" s="180"/>
      <c r="H461" s="184"/>
      <c r="I461" s="185"/>
      <c r="J461" s="186"/>
      <c r="K461" s="190"/>
      <c r="L461" s="193"/>
      <c r="M461" s="195"/>
      <c r="N461" s="197"/>
    </row>
    <row r="462" spans="1:14" ht="39.950000000000003" customHeight="1" x14ac:dyDescent="0.25">
      <c r="A462" s="2">
        <f t="shared" si="6"/>
        <v>449</v>
      </c>
      <c r="B462" s="177"/>
      <c r="C462" s="217"/>
      <c r="D462" s="187"/>
      <c r="E462" s="181"/>
      <c r="F462" s="181"/>
      <c r="G462" s="181"/>
      <c r="H462" s="179"/>
      <c r="I462" s="182"/>
      <c r="J462" s="183"/>
      <c r="K462" s="189"/>
      <c r="L462" s="192"/>
      <c r="M462" s="194"/>
      <c r="N462" s="196"/>
    </row>
    <row r="463" spans="1:14" ht="39.950000000000003" customHeight="1" x14ac:dyDescent="0.25">
      <c r="A463" s="2">
        <f t="shared" ref="A463:A526" si="7">ROW(A450)</f>
        <v>450</v>
      </c>
      <c r="B463" s="178"/>
      <c r="C463" s="218"/>
      <c r="D463" s="188"/>
      <c r="E463" s="180"/>
      <c r="F463" s="180"/>
      <c r="G463" s="180"/>
      <c r="H463" s="184"/>
      <c r="I463" s="185"/>
      <c r="J463" s="186"/>
      <c r="K463" s="190"/>
      <c r="L463" s="193"/>
      <c r="M463" s="195"/>
      <c r="N463" s="197"/>
    </row>
    <row r="464" spans="1:14" ht="39.950000000000003" customHeight="1" x14ac:dyDescent="0.25">
      <c r="A464" s="2">
        <f t="shared" si="7"/>
        <v>451</v>
      </c>
      <c r="B464" s="177"/>
      <c r="C464" s="217"/>
      <c r="D464" s="187"/>
      <c r="E464" s="179"/>
      <c r="F464" s="182"/>
      <c r="G464" s="183"/>
      <c r="H464" s="179"/>
      <c r="I464" s="182"/>
      <c r="J464" s="183"/>
      <c r="K464" s="189"/>
      <c r="L464" s="192"/>
      <c r="M464" s="194"/>
      <c r="N464" s="196"/>
    </row>
    <row r="465" spans="1:14" ht="39.950000000000003" customHeight="1" x14ac:dyDescent="0.25">
      <c r="A465" s="2">
        <f t="shared" si="7"/>
        <v>452</v>
      </c>
      <c r="B465" s="178"/>
      <c r="C465" s="218"/>
      <c r="D465" s="188"/>
      <c r="E465" s="180"/>
      <c r="F465" s="180"/>
      <c r="G465" s="180"/>
      <c r="H465" s="184"/>
      <c r="I465" s="185"/>
      <c r="J465" s="186"/>
      <c r="K465" s="190"/>
      <c r="L465" s="193"/>
      <c r="M465" s="195"/>
      <c r="N465" s="197"/>
    </row>
    <row r="466" spans="1:14" ht="39.950000000000003" customHeight="1" x14ac:dyDescent="0.25">
      <c r="A466" s="2">
        <f t="shared" si="7"/>
        <v>453</v>
      </c>
      <c r="B466" s="177"/>
      <c r="C466" s="217"/>
      <c r="D466" s="187"/>
      <c r="E466" s="179"/>
      <c r="F466" s="182"/>
      <c r="G466" s="183"/>
      <c r="H466" s="179"/>
      <c r="I466" s="182"/>
      <c r="J466" s="183"/>
      <c r="K466" s="189"/>
      <c r="L466" s="192"/>
      <c r="M466" s="194"/>
      <c r="N466" s="196"/>
    </row>
    <row r="467" spans="1:14" ht="39.950000000000003" customHeight="1" x14ac:dyDescent="0.25">
      <c r="A467" s="2">
        <f t="shared" si="7"/>
        <v>454</v>
      </c>
      <c r="B467" s="178"/>
      <c r="C467" s="218"/>
      <c r="D467" s="188"/>
      <c r="E467" s="180"/>
      <c r="F467" s="180"/>
      <c r="G467" s="180"/>
      <c r="H467" s="184"/>
      <c r="I467" s="185"/>
      <c r="J467" s="186"/>
      <c r="K467" s="190"/>
      <c r="L467" s="193"/>
      <c r="M467" s="195"/>
      <c r="N467" s="197"/>
    </row>
    <row r="468" spans="1:14" ht="39.950000000000003" customHeight="1" x14ac:dyDescent="0.25">
      <c r="A468" s="2">
        <f t="shared" si="7"/>
        <v>455</v>
      </c>
      <c r="B468" s="177"/>
      <c r="C468" s="217"/>
      <c r="D468" s="187"/>
      <c r="E468" s="179"/>
      <c r="F468" s="182"/>
      <c r="G468" s="183"/>
      <c r="H468" s="179"/>
      <c r="I468" s="182"/>
      <c r="J468" s="183"/>
      <c r="K468" s="189"/>
      <c r="L468" s="192"/>
      <c r="M468" s="194"/>
      <c r="N468" s="196"/>
    </row>
    <row r="469" spans="1:14" ht="39.950000000000003" customHeight="1" x14ac:dyDescent="0.25">
      <c r="A469" s="2">
        <f t="shared" si="7"/>
        <v>456</v>
      </c>
      <c r="B469" s="178"/>
      <c r="C469" s="218"/>
      <c r="D469" s="188"/>
      <c r="E469" s="180"/>
      <c r="F469" s="180"/>
      <c r="G469" s="180"/>
      <c r="H469" s="184"/>
      <c r="I469" s="185"/>
      <c r="J469" s="186"/>
      <c r="K469" s="190"/>
      <c r="L469" s="193"/>
      <c r="M469" s="195"/>
      <c r="N469" s="197"/>
    </row>
    <row r="470" spans="1:14" ht="39.950000000000003" customHeight="1" x14ac:dyDescent="0.25">
      <c r="A470" s="2">
        <f t="shared" si="7"/>
        <v>457</v>
      </c>
      <c r="B470" s="177"/>
      <c r="C470" s="217"/>
      <c r="D470" s="187"/>
      <c r="E470" s="179"/>
      <c r="F470" s="182"/>
      <c r="G470" s="183"/>
      <c r="H470" s="179"/>
      <c r="I470" s="182"/>
      <c r="J470" s="183"/>
      <c r="K470" s="189"/>
      <c r="L470" s="192"/>
      <c r="M470" s="194"/>
      <c r="N470" s="196"/>
    </row>
    <row r="471" spans="1:14" ht="39.950000000000003" customHeight="1" x14ac:dyDescent="0.25">
      <c r="A471" s="2">
        <f t="shared" si="7"/>
        <v>458</v>
      </c>
      <c r="B471" s="178"/>
      <c r="C471" s="218"/>
      <c r="D471" s="188"/>
      <c r="E471" s="180"/>
      <c r="F471" s="180"/>
      <c r="G471" s="180"/>
      <c r="H471" s="184"/>
      <c r="I471" s="185"/>
      <c r="J471" s="186"/>
      <c r="K471" s="190"/>
      <c r="L471" s="193"/>
      <c r="M471" s="195"/>
      <c r="N471" s="197"/>
    </row>
    <row r="472" spans="1:14" ht="39.950000000000003" customHeight="1" x14ac:dyDescent="0.25">
      <c r="A472" s="2">
        <f t="shared" si="7"/>
        <v>459</v>
      </c>
      <c r="B472" s="177"/>
      <c r="C472" s="217"/>
      <c r="D472" s="187"/>
      <c r="E472" s="181"/>
      <c r="F472" s="181"/>
      <c r="G472" s="181"/>
      <c r="H472" s="179"/>
      <c r="I472" s="182"/>
      <c r="J472" s="183"/>
      <c r="K472" s="189"/>
      <c r="L472" s="192"/>
      <c r="M472" s="194"/>
      <c r="N472" s="196"/>
    </row>
    <row r="473" spans="1:14" ht="39.950000000000003" customHeight="1" x14ac:dyDescent="0.25">
      <c r="A473" s="2">
        <f t="shared" si="7"/>
        <v>460</v>
      </c>
      <c r="B473" s="178"/>
      <c r="C473" s="218"/>
      <c r="D473" s="188"/>
      <c r="E473" s="180"/>
      <c r="F473" s="180"/>
      <c r="G473" s="180"/>
      <c r="H473" s="184"/>
      <c r="I473" s="185"/>
      <c r="J473" s="186"/>
      <c r="K473" s="190"/>
      <c r="L473" s="193"/>
      <c r="M473" s="195"/>
      <c r="N473" s="197"/>
    </row>
    <row r="474" spans="1:14" ht="39.950000000000003" customHeight="1" x14ac:dyDescent="0.25">
      <c r="A474" s="2">
        <f t="shared" si="7"/>
        <v>461</v>
      </c>
      <c r="B474" s="177"/>
      <c r="C474" s="217"/>
      <c r="D474" s="187"/>
      <c r="E474" s="179"/>
      <c r="F474" s="182"/>
      <c r="G474" s="183"/>
      <c r="H474" s="179"/>
      <c r="I474" s="182"/>
      <c r="J474" s="183"/>
      <c r="K474" s="189"/>
      <c r="L474" s="192"/>
      <c r="M474" s="194"/>
      <c r="N474" s="196"/>
    </row>
    <row r="475" spans="1:14" ht="39.950000000000003" customHeight="1" x14ac:dyDescent="0.25">
      <c r="A475" s="2">
        <f t="shared" si="7"/>
        <v>462</v>
      </c>
      <c r="B475" s="178"/>
      <c r="C475" s="218"/>
      <c r="D475" s="188"/>
      <c r="E475" s="180"/>
      <c r="F475" s="180"/>
      <c r="G475" s="180"/>
      <c r="H475" s="184"/>
      <c r="I475" s="185"/>
      <c r="J475" s="186"/>
      <c r="K475" s="190"/>
      <c r="L475" s="193"/>
      <c r="M475" s="195"/>
      <c r="N475" s="197"/>
    </row>
    <row r="476" spans="1:14" ht="39.950000000000003" customHeight="1" x14ac:dyDescent="0.25">
      <c r="A476" s="2">
        <f t="shared" si="7"/>
        <v>463</v>
      </c>
      <c r="B476" s="177"/>
      <c r="C476" s="217"/>
      <c r="D476" s="187"/>
      <c r="E476" s="179"/>
      <c r="F476" s="182"/>
      <c r="G476" s="183"/>
      <c r="H476" s="179"/>
      <c r="I476" s="182"/>
      <c r="J476" s="183"/>
      <c r="K476" s="189"/>
      <c r="L476" s="192"/>
      <c r="M476" s="194"/>
      <c r="N476" s="196"/>
    </row>
    <row r="477" spans="1:14" ht="39.950000000000003" customHeight="1" x14ac:dyDescent="0.25">
      <c r="A477" s="2">
        <f t="shared" si="7"/>
        <v>464</v>
      </c>
      <c r="B477" s="178"/>
      <c r="C477" s="218"/>
      <c r="D477" s="188"/>
      <c r="E477" s="180"/>
      <c r="F477" s="180"/>
      <c r="G477" s="180"/>
      <c r="H477" s="184"/>
      <c r="I477" s="185"/>
      <c r="J477" s="186"/>
      <c r="K477" s="190"/>
      <c r="L477" s="193"/>
      <c r="M477" s="195"/>
      <c r="N477" s="197"/>
    </row>
    <row r="478" spans="1:14" ht="39.950000000000003" customHeight="1" x14ac:dyDescent="0.25">
      <c r="A478" s="2">
        <f t="shared" si="7"/>
        <v>465</v>
      </c>
      <c r="B478" s="177"/>
      <c r="C478" s="217"/>
      <c r="D478" s="187"/>
      <c r="E478" s="179"/>
      <c r="F478" s="182"/>
      <c r="G478" s="183"/>
      <c r="H478" s="179"/>
      <c r="I478" s="182"/>
      <c r="J478" s="183"/>
      <c r="K478" s="189"/>
      <c r="L478" s="192"/>
      <c r="M478" s="194"/>
      <c r="N478" s="196"/>
    </row>
    <row r="479" spans="1:14" ht="39.950000000000003" customHeight="1" x14ac:dyDescent="0.25">
      <c r="A479" s="2">
        <f t="shared" si="7"/>
        <v>466</v>
      </c>
      <c r="B479" s="178"/>
      <c r="C479" s="218"/>
      <c r="D479" s="188"/>
      <c r="E479" s="180"/>
      <c r="F479" s="180"/>
      <c r="G479" s="180"/>
      <c r="H479" s="184"/>
      <c r="I479" s="185"/>
      <c r="J479" s="186"/>
      <c r="K479" s="190"/>
      <c r="L479" s="193"/>
      <c r="M479" s="195"/>
      <c r="N479" s="197"/>
    </row>
    <row r="480" spans="1:14" ht="39.950000000000003" customHeight="1" x14ac:dyDescent="0.25">
      <c r="A480" s="2">
        <f t="shared" si="7"/>
        <v>467</v>
      </c>
      <c r="B480" s="177"/>
      <c r="C480" s="217"/>
      <c r="D480" s="187"/>
      <c r="E480" s="179"/>
      <c r="F480" s="182"/>
      <c r="G480" s="183"/>
      <c r="H480" s="179"/>
      <c r="I480" s="182"/>
      <c r="J480" s="183"/>
      <c r="K480" s="189"/>
      <c r="L480" s="192"/>
      <c r="M480" s="194"/>
      <c r="N480" s="196"/>
    </row>
    <row r="481" spans="1:14" ht="39.950000000000003" customHeight="1" x14ac:dyDescent="0.25">
      <c r="A481" s="2">
        <f t="shared" si="7"/>
        <v>468</v>
      </c>
      <c r="B481" s="178"/>
      <c r="C481" s="218"/>
      <c r="D481" s="188"/>
      <c r="E481" s="180"/>
      <c r="F481" s="180"/>
      <c r="G481" s="180"/>
      <c r="H481" s="184"/>
      <c r="I481" s="185"/>
      <c r="J481" s="186"/>
      <c r="K481" s="190"/>
      <c r="L481" s="193"/>
      <c r="M481" s="195"/>
      <c r="N481" s="197"/>
    </row>
    <row r="482" spans="1:14" ht="39.950000000000003" customHeight="1" x14ac:dyDescent="0.25">
      <c r="A482" s="2">
        <f t="shared" si="7"/>
        <v>469</v>
      </c>
      <c r="B482" s="177"/>
      <c r="C482" s="217"/>
      <c r="D482" s="187"/>
      <c r="E482" s="181"/>
      <c r="F482" s="181"/>
      <c r="G482" s="181"/>
      <c r="H482" s="179"/>
      <c r="I482" s="182"/>
      <c r="J482" s="183"/>
      <c r="K482" s="189"/>
      <c r="L482" s="192"/>
      <c r="M482" s="194"/>
      <c r="N482" s="196"/>
    </row>
    <row r="483" spans="1:14" ht="39.950000000000003" customHeight="1" x14ac:dyDescent="0.25">
      <c r="A483" s="2">
        <f t="shared" si="7"/>
        <v>470</v>
      </c>
      <c r="B483" s="178"/>
      <c r="C483" s="218"/>
      <c r="D483" s="188"/>
      <c r="E483" s="180"/>
      <c r="F483" s="180"/>
      <c r="G483" s="180"/>
      <c r="H483" s="184"/>
      <c r="I483" s="185"/>
      <c r="J483" s="186"/>
      <c r="K483" s="190"/>
      <c r="L483" s="193"/>
      <c r="M483" s="195"/>
      <c r="N483" s="197"/>
    </row>
    <row r="484" spans="1:14" ht="39.950000000000003" customHeight="1" x14ac:dyDescent="0.25">
      <c r="A484" s="2">
        <f t="shared" si="7"/>
        <v>471</v>
      </c>
      <c r="B484" s="177"/>
      <c r="C484" s="217"/>
      <c r="D484" s="187"/>
      <c r="E484" s="179"/>
      <c r="F484" s="182"/>
      <c r="G484" s="183"/>
      <c r="H484" s="179"/>
      <c r="I484" s="182"/>
      <c r="J484" s="183"/>
      <c r="K484" s="189"/>
      <c r="L484" s="192"/>
      <c r="M484" s="194"/>
      <c r="N484" s="196"/>
    </row>
    <row r="485" spans="1:14" ht="39.950000000000003" customHeight="1" x14ac:dyDescent="0.25">
      <c r="A485" s="2">
        <f t="shared" si="7"/>
        <v>472</v>
      </c>
      <c r="B485" s="178"/>
      <c r="C485" s="218"/>
      <c r="D485" s="188"/>
      <c r="E485" s="180"/>
      <c r="F485" s="180"/>
      <c r="G485" s="180"/>
      <c r="H485" s="184"/>
      <c r="I485" s="185"/>
      <c r="J485" s="186"/>
      <c r="K485" s="190"/>
      <c r="L485" s="193"/>
      <c r="M485" s="195"/>
      <c r="N485" s="197"/>
    </row>
    <row r="486" spans="1:14" ht="39.950000000000003" customHeight="1" x14ac:dyDescent="0.25">
      <c r="A486" s="2">
        <f t="shared" si="7"/>
        <v>473</v>
      </c>
      <c r="B486" s="177"/>
      <c r="C486" s="217"/>
      <c r="D486" s="187"/>
      <c r="E486" s="179"/>
      <c r="F486" s="182"/>
      <c r="G486" s="183"/>
      <c r="H486" s="179"/>
      <c r="I486" s="182"/>
      <c r="J486" s="183"/>
      <c r="K486" s="189"/>
      <c r="L486" s="192"/>
      <c r="M486" s="194"/>
      <c r="N486" s="196"/>
    </row>
    <row r="487" spans="1:14" ht="39.950000000000003" customHeight="1" x14ac:dyDescent="0.25">
      <c r="A487" s="2">
        <f t="shared" si="7"/>
        <v>474</v>
      </c>
      <c r="B487" s="178"/>
      <c r="C487" s="218"/>
      <c r="D487" s="188"/>
      <c r="E487" s="180"/>
      <c r="F487" s="180"/>
      <c r="G487" s="180"/>
      <c r="H487" s="184"/>
      <c r="I487" s="185"/>
      <c r="J487" s="186"/>
      <c r="K487" s="190"/>
      <c r="L487" s="193"/>
      <c r="M487" s="195"/>
      <c r="N487" s="197"/>
    </row>
    <row r="488" spans="1:14" ht="39.950000000000003" customHeight="1" x14ac:dyDescent="0.25">
      <c r="A488" s="2">
        <f t="shared" si="7"/>
        <v>475</v>
      </c>
      <c r="B488" s="177"/>
      <c r="C488" s="217"/>
      <c r="D488" s="187"/>
      <c r="E488" s="179"/>
      <c r="F488" s="182"/>
      <c r="G488" s="183"/>
      <c r="H488" s="179"/>
      <c r="I488" s="182"/>
      <c r="J488" s="183"/>
      <c r="K488" s="189"/>
      <c r="L488" s="192"/>
      <c r="M488" s="194"/>
      <c r="N488" s="196"/>
    </row>
    <row r="489" spans="1:14" ht="39.950000000000003" customHeight="1" x14ac:dyDescent="0.25">
      <c r="A489" s="2">
        <f t="shared" si="7"/>
        <v>476</v>
      </c>
      <c r="B489" s="178"/>
      <c r="C489" s="218"/>
      <c r="D489" s="188"/>
      <c r="E489" s="180"/>
      <c r="F489" s="180"/>
      <c r="G489" s="180"/>
      <c r="H489" s="184"/>
      <c r="I489" s="185"/>
      <c r="J489" s="186"/>
      <c r="K489" s="190"/>
      <c r="L489" s="193"/>
      <c r="M489" s="195"/>
      <c r="N489" s="197"/>
    </row>
    <row r="490" spans="1:14" ht="39.950000000000003" customHeight="1" x14ac:dyDescent="0.25">
      <c r="A490" s="2">
        <f t="shared" si="7"/>
        <v>477</v>
      </c>
      <c r="B490" s="177"/>
      <c r="C490" s="217"/>
      <c r="D490" s="187"/>
      <c r="E490" s="179"/>
      <c r="F490" s="182"/>
      <c r="G490" s="183"/>
      <c r="H490" s="179"/>
      <c r="I490" s="182"/>
      <c r="J490" s="183"/>
      <c r="K490" s="189"/>
      <c r="L490" s="192"/>
      <c r="M490" s="194"/>
      <c r="N490" s="196"/>
    </row>
    <row r="491" spans="1:14" ht="39.950000000000003" customHeight="1" x14ac:dyDescent="0.25">
      <c r="A491" s="2">
        <f t="shared" si="7"/>
        <v>478</v>
      </c>
      <c r="B491" s="178"/>
      <c r="C491" s="218"/>
      <c r="D491" s="188"/>
      <c r="E491" s="180"/>
      <c r="F491" s="180"/>
      <c r="G491" s="180"/>
      <c r="H491" s="184"/>
      <c r="I491" s="185"/>
      <c r="J491" s="186"/>
      <c r="K491" s="190"/>
      <c r="L491" s="193"/>
      <c r="M491" s="195"/>
      <c r="N491" s="197"/>
    </row>
    <row r="492" spans="1:14" ht="39.950000000000003" customHeight="1" x14ac:dyDescent="0.25">
      <c r="A492" s="2">
        <f t="shared" si="7"/>
        <v>479</v>
      </c>
      <c r="B492" s="177"/>
      <c r="C492" s="217"/>
      <c r="D492" s="187"/>
      <c r="E492" s="181"/>
      <c r="F492" s="181"/>
      <c r="G492" s="181"/>
      <c r="H492" s="179"/>
      <c r="I492" s="182"/>
      <c r="J492" s="183"/>
      <c r="K492" s="189"/>
      <c r="L492" s="192"/>
      <c r="M492" s="194"/>
      <c r="N492" s="196"/>
    </row>
    <row r="493" spans="1:14" ht="39.950000000000003" customHeight="1" x14ac:dyDescent="0.25">
      <c r="A493" s="2">
        <f t="shared" si="7"/>
        <v>480</v>
      </c>
      <c r="B493" s="178"/>
      <c r="C493" s="218"/>
      <c r="D493" s="188"/>
      <c r="E493" s="180"/>
      <c r="F493" s="180"/>
      <c r="G493" s="180"/>
      <c r="H493" s="184"/>
      <c r="I493" s="185"/>
      <c r="J493" s="186"/>
      <c r="K493" s="190"/>
      <c r="L493" s="193"/>
      <c r="M493" s="195"/>
      <c r="N493" s="197"/>
    </row>
    <row r="494" spans="1:14" ht="39.950000000000003" customHeight="1" x14ac:dyDescent="0.25">
      <c r="A494" s="2">
        <f t="shared" si="7"/>
        <v>481</v>
      </c>
      <c r="B494" s="177"/>
      <c r="C494" s="217"/>
      <c r="D494" s="187"/>
      <c r="E494" s="179"/>
      <c r="F494" s="182"/>
      <c r="G494" s="183"/>
      <c r="H494" s="179"/>
      <c r="I494" s="182"/>
      <c r="J494" s="183"/>
      <c r="K494" s="189"/>
      <c r="L494" s="192"/>
      <c r="M494" s="194"/>
      <c r="N494" s="196"/>
    </row>
    <row r="495" spans="1:14" ht="39.950000000000003" customHeight="1" x14ac:dyDescent="0.25">
      <c r="A495" s="2">
        <f t="shared" si="7"/>
        <v>482</v>
      </c>
      <c r="B495" s="178"/>
      <c r="C495" s="218"/>
      <c r="D495" s="188"/>
      <c r="E495" s="180"/>
      <c r="F495" s="180"/>
      <c r="G495" s="180"/>
      <c r="H495" s="184"/>
      <c r="I495" s="185"/>
      <c r="J495" s="186"/>
      <c r="K495" s="190"/>
      <c r="L495" s="193"/>
      <c r="M495" s="195"/>
      <c r="N495" s="197"/>
    </row>
    <row r="496" spans="1:14" ht="39.950000000000003" customHeight="1" x14ac:dyDescent="0.25">
      <c r="A496" s="2">
        <f t="shared" si="7"/>
        <v>483</v>
      </c>
      <c r="B496" s="177"/>
      <c r="C496" s="217"/>
      <c r="D496" s="187"/>
      <c r="E496" s="179"/>
      <c r="F496" s="182"/>
      <c r="G496" s="183"/>
      <c r="H496" s="179"/>
      <c r="I496" s="182"/>
      <c r="J496" s="183"/>
      <c r="K496" s="189"/>
      <c r="L496" s="192"/>
      <c r="M496" s="194"/>
      <c r="N496" s="196"/>
    </row>
    <row r="497" spans="1:14" ht="39.950000000000003" customHeight="1" x14ac:dyDescent="0.25">
      <c r="A497" s="2">
        <f t="shared" si="7"/>
        <v>484</v>
      </c>
      <c r="B497" s="178"/>
      <c r="C497" s="218"/>
      <c r="D497" s="188"/>
      <c r="E497" s="180"/>
      <c r="F497" s="180"/>
      <c r="G497" s="180"/>
      <c r="H497" s="184"/>
      <c r="I497" s="185"/>
      <c r="J497" s="186"/>
      <c r="K497" s="190"/>
      <c r="L497" s="193"/>
      <c r="M497" s="195"/>
      <c r="N497" s="197"/>
    </row>
    <row r="498" spans="1:14" ht="39.950000000000003" customHeight="1" x14ac:dyDescent="0.25">
      <c r="A498" s="2">
        <f t="shared" si="7"/>
        <v>485</v>
      </c>
      <c r="B498" s="177"/>
      <c r="C498" s="217"/>
      <c r="D498" s="187"/>
      <c r="E498" s="179"/>
      <c r="F498" s="182"/>
      <c r="G498" s="183"/>
      <c r="H498" s="179"/>
      <c r="I498" s="182"/>
      <c r="J498" s="183"/>
      <c r="K498" s="189"/>
      <c r="L498" s="192"/>
      <c r="M498" s="194"/>
      <c r="N498" s="196"/>
    </row>
    <row r="499" spans="1:14" ht="39.950000000000003" customHeight="1" x14ac:dyDescent="0.25">
      <c r="A499" s="2">
        <f t="shared" si="7"/>
        <v>486</v>
      </c>
      <c r="B499" s="178"/>
      <c r="C499" s="218"/>
      <c r="D499" s="188"/>
      <c r="E499" s="180"/>
      <c r="F499" s="180"/>
      <c r="G499" s="180"/>
      <c r="H499" s="184"/>
      <c r="I499" s="185"/>
      <c r="J499" s="186"/>
      <c r="K499" s="190"/>
      <c r="L499" s="193"/>
      <c r="M499" s="195"/>
      <c r="N499" s="197"/>
    </row>
    <row r="500" spans="1:14" ht="39.950000000000003" customHeight="1" x14ac:dyDescent="0.25">
      <c r="A500" s="2">
        <f t="shared" si="7"/>
        <v>487</v>
      </c>
      <c r="B500" s="177"/>
      <c r="C500" s="217"/>
      <c r="D500" s="187"/>
      <c r="E500" s="179"/>
      <c r="F500" s="182"/>
      <c r="G500" s="183"/>
      <c r="H500" s="179"/>
      <c r="I500" s="182"/>
      <c r="J500" s="183"/>
      <c r="K500" s="189"/>
      <c r="L500" s="192"/>
      <c r="M500" s="194"/>
      <c r="N500" s="196"/>
    </row>
    <row r="501" spans="1:14" ht="39.950000000000003" customHeight="1" x14ac:dyDescent="0.25">
      <c r="A501" s="2">
        <f t="shared" si="7"/>
        <v>488</v>
      </c>
      <c r="B501" s="178"/>
      <c r="C501" s="218"/>
      <c r="D501" s="188"/>
      <c r="E501" s="180"/>
      <c r="F501" s="180"/>
      <c r="G501" s="180"/>
      <c r="H501" s="184"/>
      <c r="I501" s="185"/>
      <c r="J501" s="186"/>
      <c r="K501" s="190"/>
      <c r="L501" s="193"/>
      <c r="M501" s="195"/>
      <c r="N501" s="197"/>
    </row>
    <row r="502" spans="1:14" ht="39.950000000000003" customHeight="1" x14ac:dyDescent="0.25">
      <c r="A502" s="2">
        <f t="shared" si="7"/>
        <v>489</v>
      </c>
      <c r="B502" s="177"/>
      <c r="C502" s="217"/>
      <c r="D502" s="187"/>
      <c r="E502" s="181"/>
      <c r="F502" s="181"/>
      <c r="G502" s="181"/>
      <c r="H502" s="179"/>
      <c r="I502" s="182"/>
      <c r="J502" s="183"/>
      <c r="K502" s="189"/>
      <c r="L502" s="192"/>
      <c r="M502" s="194"/>
      <c r="N502" s="196"/>
    </row>
    <row r="503" spans="1:14" ht="39.950000000000003" customHeight="1" x14ac:dyDescent="0.25">
      <c r="A503" s="2">
        <f t="shared" si="7"/>
        <v>490</v>
      </c>
      <c r="B503" s="178"/>
      <c r="C503" s="218"/>
      <c r="D503" s="188"/>
      <c r="E503" s="180"/>
      <c r="F503" s="180"/>
      <c r="G503" s="180"/>
      <c r="H503" s="184"/>
      <c r="I503" s="185"/>
      <c r="J503" s="186"/>
      <c r="K503" s="190"/>
      <c r="L503" s="193"/>
      <c r="M503" s="195"/>
      <c r="N503" s="197"/>
    </row>
    <row r="504" spans="1:14" ht="39.950000000000003" customHeight="1" x14ac:dyDescent="0.25">
      <c r="A504" s="2">
        <f t="shared" si="7"/>
        <v>491</v>
      </c>
      <c r="B504" s="177"/>
      <c r="C504" s="217"/>
      <c r="D504" s="187"/>
      <c r="E504" s="179"/>
      <c r="F504" s="182"/>
      <c r="G504" s="183"/>
      <c r="H504" s="179"/>
      <c r="I504" s="182"/>
      <c r="J504" s="183"/>
      <c r="K504" s="189"/>
      <c r="L504" s="192"/>
      <c r="M504" s="194"/>
      <c r="N504" s="196"/>
    </row>
    <row r="505" spans="1:14" ht="39.950000000000003" customHeight="1" x14ac:dyDescent="0.25">
      <c r="A505" s="2">
        <f t="shared" si="7"/>
        <v>492</v>
      </c>
      <c r="B505" s="178"/>
      <c r="C505" s="218"/>
      <c r="D505" s="188"/>
      <c r="E505" s="180"/>
      <c r="F505" s="180"/>
      <c r="G505" s="180"/>
      <c r="H505" s="184"/>
      <c r="I505" s="185"/>
      <c r="J505" s="186"/>
      <c r="K505" s="190"/>
      <c r="L505" s="193"/>
      <c r="M505" s="195"/>
      <c r="N505" s="197"/>
    </row>
    <row r="506" spans="1:14" ht="39.950000000000003" customHeight="1" x14ac:dyDescent="0.25">
      <c r="A506" s="2">
        <f t="shared" si="7"/>
        <v>493</v>
      </c>
      <c r="B506" s="177"/>
      <c r="C506" s="217"/>
      <c r="D506" s="187"/>
      <c r="E506" s="179"/>
      <c r="F506" s="182"/>
      <c r="G506" s="183"/>
      <c r="H506" s="179"/>
      <c r="I506" s="182"/>
      <c r="J506" s="183"/>
      <c r="K506" s="189"/>
      <c r="L506" s="192"/>
      <c r="M506" s="194"/>
      <c r="N506" s="196"/>
    </row>
    <row r="507" spans="1:14" ht="39.950000000000003" customHeight="1" x14ac:dyDescent="0.25">
      <c r="A507" s="2">
        <f t="shared" si="7"/>
        <v>494</v>
      </c>
      <c r="B507" s="178"/>
      <c r="C507" s="218"/>
      <c r="D507" s="188"/>
      <c r="E507" s="180"/>
      <c r="F507" s="180"/>
      <c r="G507" s="180"/>
      <c r="H507" s="184"/>
      <c r="I507" s="185"/>
      <c r="J507" s="186"/>
      <c r="K507" s="190"/>
      <c r="L507" s="193"/>
      <c r="M507" s="195"/>
      <c r="N507" s="197"/>
    </row>
    <row r="508" spans="1:14" ht="39.950000000000003" customHeight="1" x14ac:dyDescent="0.25">
      <c r="A508" s="2">
        <f t="shared" si="7"/>
        <v>495</v>
      </c>
      <c r="B508" s="177"/>
      <c r="C508" s="217"/>
      <c r="D508" s="187"/>
      <c r="E508" s="179"/>
      <c r="F508" s="182"/>
      <c r="G508" s="183"/>
      <c r="H508" s="179"/>
      <c r="I508" s="182"/>
      <c r="J508" s="183"/>
      <c r="K508" s="189"/>
      <c r="L508" s="192"/>
      <c r="M508" s="194"/>
      <c r="N508" s="196"/>
    </row>
    <row r="509" spans="1:14" ht="39.950000000000003" customHeight="1" x14ac:dyDescent="0.25">
      <c r="A509" s="2">
        <f t="shared" si="7"/>
        <v>496</v>
      </c>
      <c r="B509" s="178"/>
      <c r="C509" s="218"/>
      <c r="D509" s="188"/>
      <c r="E509" s="180"/>
      <c r="F509" s="180"/>
      <c r="G509" s="180"/>
      <c r="H509" s="184"/>
      <c r="I509" s="185"/>
      <c r="J509" s="186"/>
      <c r="K509" s="190"/>
      <c r="L509" s="193"/>
      <c r="M509" s="195"/>
      <c r="N509" s="197"/>
    </row>
    <row r="510" spans="1:14" ht="39.950000000000003" customHeight="1" x14ac:dyDescent="0.25">
      <c r="A510" s="2">
        <f t="shared" si="7"/>
        <v>497</v>
      </c>
      <c r="B510" s="177"/>
      <c r="C510" s="217"/>
      <c r="D510" s="187"/>
      <c r="E510" s="179"/>
      <c r="F510" s="182"/>
      <c r="G510" s="183"/>
      <c r="H510" s="179"/>
      <c r="I510" s="182"/>
      <c r="J510" s="183"/>
      <c r="K510" s="189"/>
      <c r="L510" s="192"/>
      <c r="M510" s="194"/>
      <c r="N510" s="196"/>
    </row>
    <row r="511" spans="1:14" ht="39.950000000000003" customHeight="1" x14ac:dyDescent="0.25">
      <c r="A511" s="2">
        <f t="shared" si="7"/>
        <v>498</v>
      </c>
      <c r="B511" s="178"/>
      <c r="C511" s="218"/>
      <c r="D511" s="188"/>
      <c r="E511" s="180"/>
      <c r="F511" s="180"/>
      <c r="G511" s="180"/>
      <c r="H511" s="184"/>
      <c r="I511" s="185"/>
      <c r="J511" s="186"/>
      <c r="K511" s="190"/>
      <c r="L511" s="193"/>
      <c r="M511" s="195"/>
      <c r="N511" s="197"/>
    </row>
    <row r="512" spans="1:14" ht="39.950000000000003" customHeight="1" x14ac:dyDescent="0.25">
      <c r="A512" s="2">
        <f t="shared" si="7"/>
        <v>499</v>
      </c>
      <c r="B512" s="177"/>
      <c r="C512" s="217"/>
      <c r="D512" s="187"/>
      <c r="E512" s="181"/>
      <c r="F512" s="181"/>
      <c r="G512" s="181"/>
      <c r="H512" s="179"/>
      <c r="I512" s="182"/>
      <c r="J512" s="183"/>
      <c r="K512" s="189"/>
      <c r="L512" s="192"/>
      <c r="M512" s="194"/>
      <c r="N512" s="196"/>
    </row>
    <row r="513" spans="1:14" ht="39.950000000000003" customHeight="1" x14ac:dyDescent="0.25">
      <c r="A513" s="2">
        <f t="shared" si="7"/>
        <v>500</v>
      </c>
      <c r="B513" s="178"/>
      <c r="C513" s="218"/>
      <c r="D513" s="188"/>
      <c r="E513" s="180"/>
      <c r="F513" s="180"/>
      <c r="G513" s="180"/>
      <c r="H513" s="184"/>
      <c r="I513" s="185"/>
      <c r="J513" s="186"/>
      <c r="K513" s="190"/>
      <c r="L513" s="193"/>
      <c r="M513" s="195"/>
      <c r="N513" s="197"/>
    </row>
    <row r="514" spans="1:14" ht="39.950000000000003" customHeight="1" x14ac:dyDescent="0.25">
      <c r="A514" s="2">
        <f t="shared" si="7"/>
        <v>501</v>
      </c>
      <c r="B514" s="177"/>
      <c r="C514" s="217"/>
      <c r="D514" s="187"/>
      <c r="E514" s="179"/>
      <c r="F514" s="182"/>
      <c r="G514" s="183"/>
      <c r="H514" s="179"/>
      <c r="I514" s="182"/>
      <c r="J514" s="183"/>
      <c r="K514" s="189"/>
      <c r="L514" s="192"/>
      <c r="M514" s="194"/>
      <c r="N514" s="196"/>
    </row>
    <row r="515" spans="1:14" ht="39.950000000000003" customHeight="1" x14ac:dyDescent="0.25">
      <c r="A515" s="2">
        <f t="shared" si="7"/>
        <v>502</v>
      </c>
      <c r="B515" s="178"/>
      <c r="C515" s="218"/>
      <c r="D515" s="188"/>
      <c r="E515" s="180"/>
      <c r="F515" s="180"/>
      <c r="G515" s="180"/>
      <c r="H515" s="184"/>
      <c r="I515" s="185"/>
      <c r="J515" s="186"/>
      <c r="K515" s="190"/>
      <c r="L515" s="193"/>
      <c r="M515" s="195"/>
      <c r="N515" s="197"/>
    </row>
    <row r="516" spans="1:14" ht="39.950000000000003" customHeight="1" x14ac:dyDescent="0.25">
      <c r="A516" s="2">
        <f t="shared" si="7"/>
        <v>503</v>
      </c>
      <c r="B516" s="177"/>
      <c r="C516" s="217"/>
      <c r="D516" s="187"/>
      <c r="E516" s="179"/>
      <c r="F516" s="182"/>
      <c r="G516" s="183"/>
      <c r="H516" s="179"/>
      <c r="I516" s="182"/>
      <c r="J516" s="183"/>
      <c r="K516" s="189"/>
      <c r="L516" s="192"/>
      <c r="M516" s="194"/>
      <c r="N516" s="196"/>
    </row>
    <row r="517" spans="1:14" ht="39.950000000000003" customHeight="1" x14ac:dyDescent="0.25">
      <c r="A517" s="2">
        <f t="shared" si="7"/>
        <v>504</v>
      </c>
      <c r="B517" s="178"/>
      <c r="C517" s="218"/>
      <c r="D517" s="188"/>
      <c r="E517" s="180"/>
      <c r="F517" s="180"/>
      <c r="G517" s="180"/>
      <c r="H517" s="184"/>
      <c r="I517" s="185"/>
      <c r="J517" s="186"/>
      <c r="K517" s="190"/>
      <c r="L517" s="193"/>
      <c r="M517" s="195"/>
      <c r="N517" s="197"/>
    </row>
    <row r="518" spans="1:14" ht="39.950000000000003" customHeight="1" x14ac:dyDescent="0.25">
      <c r="A518" s="2">
        <f t="shared" si="7"/>
        <v>505</v>
      </c>
      <c r="B518" s="177"/>
      <c r="C518" s="217"/>
      <c r="D518" s="187"/>
      <c r="E518" s="179"/>
      <c r="F518" s="182"/>
      <c r="G518" s="183"/>
      <c r="H518" s="179"/>
      <c r="I518" s="182"/>
      <c r="J518" s="183"/>
      <c r="K518" s="189"/>
      <c r="L518" s="192"/>
      <c r="M518" s="194"/>
      <c r="N518" s="196"/>
    </row>
    <row r="519" spans="1:14" ht="39.950000000000003" customHeight="1" x14ac:dyDescent="0.25">
      <c r="A519" s="2">
        <f t="shared" si="7"/>
        <v>506</v>
      </c>
      <c r="B519" s="178"/>
      <c r="C519" s="218"/>
      <c r="D519" s="188"/>
      <c r="E519" s="180"/>
      <c r="F519" s="180"/>
      <c r="G519" s="180"/>
      <c r="H519" s="184"/>
      <c r="I519" s="185"/>
      <c r="J519" s="186"/>
      <c r="K519" s="190"/>
      <c r="L519" s="193"/>
      <c r="M519" s="195"/>
      <c r="N519" s="197"/>
    </row>
    <row r="520" spans="1:14" ht="39.950000000000003" customHeight="1" x14ac:dyDescent="0.25">
      <c r="A520" s="2">
        <f t="shared" si="7"/>
        <v>507</v>
      </c>
      <c r="B520" s="177"/>
      <c r="C520" s="217"/>
      <c r="D520" s="187"/>
      <c r="E520" s="179"/>
      <c r="F520" s="182"/>
      <c r="G520" s="183"/>
      <c r="H520" s="179"/>
      <c r="I520" s="182"/>
      <c r="J520" s="183"/>
      <c r="K520" s="189"/>
      <c r="L520" s="192"/>
      <c r="M520" s="194"/>
      <c r="N520" s="196"/>
    </row>
    <row r="521" spans="1:14" ht="39.950000000000003" customHeight="1" x14ac:dyDescent="0.25">
      <c r="A521" s="2">
        <f t="shared" si="7"/>
        <v>508</v>
      </c>
      <c r="B521" s="178"/>
      <c r="C521" s="218"/>
      <c r="D521" s="188"/>
      <c r="E521" s="180"/>
      <c r="F521" s="180"/>
      <c r="G521" s="180"/>
      <c r="H521" s="184"/>
      <c r="I521" s="185"/>
      <c r="J521" s="186"/>
      <c r="K521" s="190"/>
      <c r="L521" s="193"/>
      <c r="M521" s="195"/>
      <c r="N521" s="197"/>
    </row>
    <row r="522" spans="1:14" ht="39.950000000000003" customHeight="1" x14ac:dyDescent="0.25">
      <c r="A522" s="2">
        <f t="shared" si="7"/>
        <v>509</v>
      </c>
      <c r="B522" s="177"/>
      <c r="C522" s="217"/>
      <c r="D522" s="187"/>
      <c r="E522" s="181"/>
      <c r="F522" s="181"/>
      <c r="G522" s="181"/>
      <c r="H522" s="179"/>
      <c r="I522" s="182"/>
      <c r="J522" s="183"/>
      <c r="K522" s="189"/>
      <c r="L522" s="192"/>
      <c r="M522" s="194"/>
      <c r="N522" s="196"/>
    </row>
    <row r="523" spans="1:14" ht="39.950000000000003" customHeight="1" x14ac:dyDescent="0.25">
      <c r="A523" s="2">
        <f t="shared" si="7"/>
        <v>510</v>
      </c>
      <c r="B523" s="178"/>
      <c r="C523" s="218"/>
      <c r="D523" s="188"/>
      <c r="E523" s="180"/>
      <c r="F523" s="180"/>
      <c r="G523" s="180"/>
      <c r="H523" s="184"/>
      <c r="I523" s="185"/>
      <c r="J523" s="186"/>
      <c r="K523" s="190"/>
      <c r="L523" s="193"/>
      <c r="M523" s="195"/>
      <c r="N523" s="197"/>
    </row>
    <row r="524" spans="1:14" ht="39.950000000000003" customHeight="1" x14ac:dyDescent="0.25">
      <c r="A524" s="2">
        <f t="shared" si="7"/>
        <v>511</v>
      </c>
      <c r="B524" s="177"/>
      <c r="C524" s="217"/>
      <c r="D524" s="187"/>
      <c r="E524" s="179"/>
      <c r="F524" s="182"/>
      <c r="G524" s="183"/>
      <c r="H524" s="179"/>
      <c r="I524" s="182"/>
      <c r="J524" s="183"/>
      <c r="K524" s="189"/>
      <c r="L524" s="192"/>
      <c r="M524" s="194"/>
      <c r="N524" s="196"/>
    </row>
    <row r="525" spans="1:14" ht="39.950000000000003" customHeight="1" x14ac:dyDescent="0.25">
      <c r="A525" s="2">
        <f t="shared" si="7"/>
        <v>512</v>
      </c>
      <c r="B525" s="178"/>
      <c r="C525" s="218"/>
      <c r="D525" s="188"/>
      <c r="E525" s="180"/>
      <c r="F525" s="180"/>
      <c r="G525" s="180"/>
      <c r="H525" s="184"/>
      <c r="I525" s="185"/>
      <c r="J525" s="186"/>
      <c r="K525" s="190"/>
      <c r="L525" s="193"/>
      <c r="M525" s="195"/>
      <c r="N525" s="197"/>
    </row>
    <row r="526" spans="1:14" ht="39.950000000000003" customHeight="1" x14ac:dyDescent="0.25">
      <c r="A526" s="2">
        <f t="shared" si="7"/>
        <v>513</v>
      </c>
      <c r="B526" s="177"/>
      <c r="C526" s="217"/>
      <c r="D526" s="187"/>
      <c r="E526" s="179"/>
      <c r="F526" s="182"/>
      <c r="G526" s="183"/>
      <c r="H526" s="179"/>
      <c r="I526" s="182"/>
      <c r="J526" s="183"/>
      <c r="K526" s="189"/>
      <c r="L526" s="192"/>
      <c r="M526" s="194"/>
      <c r="N526" s="196"/>
    </row>
    <row r="527" spans="1:14" ht="39.950000000000003" customHeight="1" x14ac:dyDescent="0.25">
      <c r="A527" s="2">
        <f t="shared" ref="A527:A590" si="8">ROW(A514)</f>
        <v>514</v>
      </c>
      <c r="B527" s="178"/>
      <c r="C527" s="218"/>
      <c r="D527" s="188"/>
      <c r="E527" s="180"/>
      <c r="F527" s="180"/>
      <c r="G527" s="180"/>
      <c r="H527" s="184"/>
      <c r="I527" s="185"/>
      <c r="J527" s="186"/>
      <c r="K527" s="190"/>
      <c r="L527" s="193"/>
      <c r="M527" s="195"/>
      <c r="N527" s="197"/>
    </row>
    <row r="528" spans="1:14" ht="39.950000000000003" customHeight="1" x14ac:dyDescent="0.25">
      <c r="A528" s="2">
        <f t="shared" si="8"/>
        <v>515</v>
      </c>
      <c r="B528" s="177"/>
      <c r="C528" s="217"/>
      <c r="D528" s="187"/>
      <c r="E528" s="179"/>
      <c r="F528" s="182"/>
      <c r="G528" s="183"/>
      <c r="H528" s="179"/>
      <c r="I528" s="182"/>
      <c r="J528" s="183"/>
      <c r="K528" s="189"/>
      <c r="L528" s="192"/>
      <c r="M528" s="194"/>
      <c r="N528" s="196"/>
    </row>
    <row r="529" spans="1:14" ht="39.950000000000003" customHeight="1" x14ac:dyDescent="0.25">
      <c r="A529" s="2">
        <f t="shared" si="8"/>
        <v>516</v>
      </c>
      <c r="B529" s="178"/>
      <c r="C529" s="218"/>
      <c r="D529" s="188"/>
      <c r="E529" s="180"/>
      <c r="F529" s="180"/>
      <c r="G529" s="180"/>
      <c r="H529" s="184"/>
      <c r="I529" s="185"/>
      <c r="J529" s="186"/>
      <c r="K529" s="190"/>
      <c r="L529" s="193"/>
      <c r="M529" s="195"/>
      <c r="N529" s="197"/>
    </row>
    <row r="530" spans="1:14" ht="39.950000000000003" customHeight="1" x14ac:dyDescent="0.25">
      <c r="A530" s="2">
        <f t="shared" si="8"/>
        <v>517</v>
      </c>
      <c r="B530" s="177"/>
      <c r="C530" s="217"/>
      <c r="D530" s="187"/>
      <c r="E530" s="179"/>
      <c r="F530" s="182"/>
      <c r="G530" s="183"/>
      <c r="H530" s="179"/>
      <c r="I530" s="182"/>
      <c r="J530" s="183"/>
      <c r="K530" s="189"/>
      <c r="L530" s="192"/>
      <c r="M530" s="194"/>
      <c r="N530" s="196"/>
    </row>
    <row r="531" spans="1:14" ht="39.950000000000003" customHeight="1" x14ac:dyDescent="0.25">
      <c r="A531" s="2">
        <f t="shared" si="8"/>
        <v>518</v>
      </c>
      <c r="B531" s="178"/>
      <c r="C531" s="218"/>
      <c r="D531" s="188"/>
      <c r="E531" s="180"/>
      <c r="F531" s="180"/>
      <c r="G531" s="180"/>
      <c r="H531" s="184"/>
      <c r="I531" s="185"/>
      <c r="J531" s="186"/>
      <c r="K531" s="190"/>
      <c r="L531" s="193"/>
      <c r="M531" s="195"/>
      <c r="N531" s="197"/>
    </row>
    <row r="532" spans="1:14" ht="39.950000000000003" customHeight="1" x14ac:dyDescent="0.25">
      <c r="A532" s="2">
        <f t="shared" si="8"/>
        <v>519</v>
      </c>
      <c r="B532" s="177"/>
      <c r="C532" s="217"/>
      <c r="D532" s="187"/>
      <c r="E532" s="181"/>
      <c r="F532" s="181"/>
      <c r="G532" s="181"/>
      <c r="H532" s="179"/>
      <c r="I532" s="182"/>
      <c r="J532" s="183"/>
      <c r="K532" s="189"/>
      <c r="L532" s="192"/>
      <c r="M532" s="194"/>
      <c r="N532" s="196"/>
    </row>
    <row r="533" spans="1:14" ht="39.950000000000003" customHeight="1" x14ac:dyDescent="0.25">
      <c r="A533" s="2">
        <f t="shared" si="8"/>
        <v>520</v>
      </c>
      <c r="B533" s="178"/>
      <c r="C533" s="218"/>
      <c r="D533" s="188"/>
      <c r="E533" s="180"/>
      <c r="F533" s="180"/>
      <c r="G533" s="180"/>
      <c r="H533" s="184"/>
      <c r="I533" s="185"/>
      <c r="J533" s="186"/>
      <c r="K533" s="190"/>
      <c r="L533" s="193"/>
      <c r="M533" s="195"/>
      <c r="N533" s="197"/>
    </row>
    <row r="534" spans="1:14" ht="39.950000000000003" customHeight="1" x14ac:dyDescent="0.25">
      <c r="A534" s="2">
        <f t="shared" si="8"/>
        <v>521</v>
      </c>
      <c r="B534" s="177"/>
      <c r="C534" s="217"/>
      <c r="D534" s="187"/>
      <c r="E534" s="179"/>
      <c r="F534" s="182"/>
      <c r="G534" s="183"/>
      <c r="H534" s="179"/>
      <c r="I534" s="182"/>
      <c r="J534" s="183"/>
      <c r="K534" s="189"/>
      <c r="L534" s="192"/>
      <c r="M534" s="194"/>
      <c r="N534" s="196"/>
    </row>
    <row r="535" spans="1:14" ht="39.950000000000003" customHeight="1" x14ac:dyDescent="0.25">
      <c r="A535" s="2">
        <f t="shared" si="8"/>
        <v>522</v>
      </c>
      <c r="B535" s="178"/>
      <c r="C535" s="218"/>
      <c r="D535" s="188"/>
      <c r="E535" s="180"/>
      <c r="F535" s="180"/>
      <c r="G535" s="180"/>
      <c r="H535" s="184"/>
      <c r="I535" s="185"/>
      <c r="J535" s="186"/>
      <c r="K535" s="190"/>
      <c r="L535" s="193"/>
      <c r="M535" s="195"/>
      <c r="N535" s="197"/>
    </row>
    <row r="536" spans="1:14" ht="39.950000000000003" customHeight="1" x14ac:dyDescent="0.25">
      <c r="A536" s="2">
        <f t="shared" si="8"/>
        <v>523</v>
      </c>
      <c r="B536" s="177"/>
      <c r="C536" s="217"/>
      <c r="D536" s="187"/>
      <c r="E536" s="179"/>
      <c r="F536" s="182"/>
      <c r="G536" s="183"/>
      <c r="H536" s="179"/>
      <c r="I536" s="182"/>
      <c r="J536" s="183"/>
      <c r="K536" s="189"/>
      <c r="L536" s="192"/>
      <c r="M536" s="194"/>
      <c r="N536" s="196"/>
    </row>
    <row r="537" spans="1:14" ht="39.950000000000003" customHeight="1" x14ac:dyDescent="0.25">
      <c r="A537" s="2">
        <f t="shared" si="8"/>
        <v>524</v>
      </c>
      <c r="B537" s="178"/>
      <c r="C537" s="218"/>
      <c r="D537" s="188"/>
      <c r="E537" s="180"/>
      <c r="F537" s="180"/>
      <c r="G537" s="180"/>
      <c r="H537" s="184"/>
      <c r="I537" s="185"/>
      <c r="J537" s="186"/>
      <c r="K537" s="190"/>
      <c r="L537" s="193"/>
      <c r="M537" s="195"/>
      <c r="N537" s="197"/>
    </row>
    <row r="538" spans="1:14" ht="39.950000000000003" customHeight="1" x14ac:dyDescent="0.25">
      <c r="A538" s="2">
        <f t="shared" si="8"/>
        <v>525</v>
      </c>
      <c r="B538" s="177"/>
      <c r="C538" s="217"/>
      <c r="D538" s="187"/>
      <c r="E538" s="179"/>
      <c r="F538" s="182"/>
      <c r="G538" s="183"/>
      <c r="H538" s="179"/>
      <c r="I538" s="182"/>
      <c r="J538" s="183"/>
      <c r="K538" s="189"/>
      <c r="L538" s="192"/>
      <c r="M538" s="194"/>
      <c r="N538" s="196"/>
    </row>
    <row r="539" spans="1:14" ht="39.950000000000003" customHeight="1" x14ac:dyDescent="0.25">
      <c r="A539" s="2">
        <f t="shared" si="8"/>
        <v>526</v>
      </c>
      <c r="B539" s="178"/>
      <c r="C539" s="218"/>
      <c r="D539" s="188"/>
      <c r="E539" s="180"/>
      <c r="F539" s="180"/>
      <c r="G539" s="180"/>
      <c r="H539" s="184"/>
      <c r="I539" s="185"/>
      <c r="J539" s="186"/>
      <c r="K539" s="190"/>
      <c r="L539" s="193"/>
      <c r="M539" s="195"/>
      <c r="N539" s="197"/>
    </row>
    <row r="540" spans="1:14" ht="39.950000000000003" customHeight="1" x14ac:dyDescent="0.25">
      <c r="A540" s="2">
        <f t="shared" si="8"/>
        <v>527</v>
      </c>
      <c r="B540" s="177"/>
      <c r="C540" s="217"/>
      <c r="D540" s="187"/>
      <c r="E540" s="179"/>
      <c r="F540" s="182"/>
      <c r="G540" s="183"/>
      <c r="H540" s="179"/>
      <c r="I540" s="182"/>
      <c r="J540" s="183"/>
      <c r="K540" s="189"/>
      <c r="L540" s="192"/>
      <c r="M540" s="194"/>
      <c r="N540" s="196"/>
    </row>
    <row r="541" spans="1:14" ht="39.950000000000003" customHeight="1" x14ac:dyDescent="0.25">
      <c r="A541" s="2">
        <f t="shared" si="8"/>
        <v>528</v>
      </c>
      <c r="B541" s="178"/>
      <c r="C541" s="218"/>
      <c r="D541" s="188"/>
      <c r="E541" s="180"/>
      <c r="F541" s="180"/>
      <c r="G541" s="180"/>
      <c r="H541" s="184"/>
      <c r="I541" s="185"/>
      <c r="J541" s="186"/>
      <c r="K541" s="190"/>
      <c r="L541" s="193"/>
      <c r="M541" s="195"/>
      <c r="N541" s="197"/>
    </row>
    <row r="542" spans="1:14" ht="39.950000000000003" customHeight="1" x14ac:dyDescent="0.25">
      <c r="A542" s="2">
        <f t="shared" si="8"/>
        <v>529</v>
      </c>
      <c r="B542" s="177"/>
      <c r="C542" s="217"/>
      <c r="D542" s="187"/>
      <c r="E542" s="181"/>
      <c r="F542" s="181"/>
      <c r="G542" s="181"/>
      <c r="H542" s="179"/>
      <c r="I542" s="182"/>
      <c r="J542" s="183"/>
      <c r="K542" s="189"/>
      <c r="L542" s="192"/>
      <c r="M542" s="194"/>
      <c r="N542" s="196"/>
    </row>
    <row r="543" spans="1:14" ht="39.950000000000003" customHeight="1" x14ac:dyDescent="0.25">
      <c r="A543" s="2">
        <f t="shared" si="8"/>
        <v>530</v>
      </c>
      <c r="B543" s="178"/>
      <c r="C543" s="218"/>
      <c r="D543" s="188"/>
      <c r="E543" s="180"/>
      <c r="F543" s="180"/>
      <c r="G543" s="180"/>
      <c r="H543" s="184"/>
      <c r="I543" s="185"/>
      <c r="J543" s="186"/>
      <c r="K543" s="190"/>
      <c r="L543" s="193"/>
      <c r="M543" s="195"/>
      <c r="N543" s="197"/>
    </row>
    <row r="544" spans="1:14" ht="39.950000000000003" customHeight="1" x14ac:dyDescent="0.25">
      <c r="A544" s="2">
        <f t="shared" si="8"/>
        <v>531</v>
      </c>
      <c r="B544" s="177"/>
      <c r="C544" s="217"/>
      <c r="D544" s="187"/>
      <c r="E544" s="179"/>
      <c r="F544" s="182"/>
      <c r="G544" s="183"/>
      <c r="H544" s="179"/>
      <c r="I544" s="182"/>
      <c r="J544" s="183"/>
      <c r="K544" s="189"/>
      <c r="L544" s="192"/>
      <c r="M544" s="194"/>
      <c r="N544" s="196"/>
    </row>
    <row r="545" spans="1:14" ht="39.950000000000003" customHeight="1" x14ac:dyDescent="0.25">
      <c r="A545" s="2">
        <f t="shared" si="8"/>
        <v>532</v>
      </c>
      <c r="B545" s="178"/>
      <c r="C545" s="218"/>
      <c r="D545" s="188"/>
      <c r="E545" s="180"/>
      <c r="F545" s="180"/>
      <c r="G545" s="180"/>
      <c r="H545" s="184"/>
      <c r="I545" s="185"/>
      <c r="J545" s="186"/>
      <c r="K545" s="190"/>
      <c r="L545" s="193"/>
      <c r="M545" s="195"/>
      <c r="N545" s="197"/>
    </row>
    <row r="546" spans="1:14" ht="39.950000000000003" customHeight="1" x14ac:dyDescent="0.25">
      <c r="A546" s="2">
        <f t="shared" si="8"/>
        <v>533</v>
      </c>
      <c r="B546" s="177"/>
      <c r="C546" s="217"/>
      <c r="D546" s="187"/>
      <c r="E546" s="179"/>
      <c r="F546" s="182"/>
      <c r="G546" s="183"/>
      <c r="H546" s="179"/>
      <c r="I546" s="182"/>
      <c r="J546" s="183"/>
      <c r="K546" s="189"/>
      <c r="L546" s="192"/>
      <c r="M546" s="194"/>
      <c r="N546" s="196"/>
    </row>
    <row r="547" spans="1:14" ht="39.950000000000003" customHeight="1" x14ac:dyDescent="0.25">
      <c r="A547" s="2">
        <f t="shared" si="8"/>
        <v>534</v>
      </c>
      <c r="B547" s="178"/>
      <c r="C547" s="218"/>
      <c r="D547" s="188"/>
      <c r="E547" s="180"/>
      <c r="F547" s="180"/>
      <c r="G547" s="180"/>
      <c r="H547" s="184"/>
      <c r="I547" s="185"/>
      <c r="J547" s="186"/>
      <c r="K547" s="190"/>
      <c r="L547" s="193"/>
      <c r="M547" s="195"/>
      <c r="N547" s="197"/>
    </row>
    <row r="548" spans="1:14" ht="39.950000000000003" customHeight="1" x14ac:dyDescent="0.25">
      <c r="A548" s="2">
        <f t="shared" si="8"/>
        <v>535</v>
      </c>
      <c r="B548" s="177"/>
      <c r="C548" s="217"/>
      <c r="D548" s="187"/>
      <c r="E548" s="179"/>
      <c r="F548" s="182"/>
      <c r="G548" s="183"/>
      <c r="H548" s="179"/>
      <c r="I548" s="182"/>
      <c r="J548" s="183"/>
      <c r="K548" s="189"/>
      <c r="L548" s="192"/>
      <c r="M548" s="194"/>
      <c r="N548" s="196"/>
    </row>
    <row r="549" spans="1:14" ht="39.950000000000003" customHeight="1" x14ac:dyDescent="0.25">
      <c r="A549" s="2">
        <f t="shared" si="8"/>
        <v>536</v>
      </c>
      <c r="B549" s="178"/>
      <c r="C549" s="218"/>
      <c r="D549" s="188"/>
      <c r="E549" s="180"/>
      <c r="F549" s="180"/>
      <c r="G549" s="180"/>
      <c r="H549" s="184"/>
      <c r="I549" s="185"/>
      <c r="J549" s="186"/>
      <c r="K549" s="190"/>
      <c r="L549" s="193"/>
      <c r="M549" s="195"/>
      <c r="N549" s="197"/>
    </row>
    <row r="550" spans="1:14" ht="39.950000000000003" customHeight="1" x14ac:dyDescent="0.25">
      <c r="A550" s="2">
        <f t="shared" si="8"/>
        <v>537</v>
      </c>
      <c r="B550" s="177"/>
      <c r="C550" s="217"/>
      <c r="D550" s="187"/>
      <c r="E550" s="179"/>
      <c r="F550" s="182"/>
      <c r="G550" s="183"/>
      <c r="H550" s="179"/>
      <c r="I550" s="182"/>
      <c r="J550" s="183"/>
      <c r="K550" s="189"/>
      <c r="L550" s="192"/>
      <c r="M550" s="194"/>
      <c r="N550" s="196"/>
    </row>
    <row r="551" spans="1:14" ht="39.950000000000003" customHeight="1" x14ac:dyDescent="0.25">
      <c r="A551" s="2">
        <f t="shared" si="8"/>
        <v>538</v>
      </c>
      <c r="B551" s="178"/>
      <c r="C551" s="218"/>
      <c r="D551" s="188"/>
      <c r="E551" s="180"/>
      <c r="F551" s="180"/>
      <c r="G551" s="180"/>
      <c r="H551" s="184"/>
      <c r="I551" s="185"/>
      <c r="J551" s="186"/>
      <c r="K551" s="190"/>
      <c r="L551" s="193"/>
      <c r="M551" s="195"/>
      <c r="N551" s="197"/>
    </row>
    <row r="552" spans="1:14" ht="39.950000000000003" customHeight="1" x14ac:dyDescent="0.25">
      <c r="A552" s="2">
        <f t="shared" si="8"/>
        <v>539</v>
      </c>
      <c r="B552" s="177"/>
      <c r="C552" s="217"/>
      <c r="D552" s="187"/>
      <c r="E552" s="181"/>
      <c r="F552" s="181"/>
      <c r="G552" s="181"/>
      <c r="H552" s="179"/>
      <c r="I552" s="182"/>
      <c r="J552" s="183"/>
      <c r="K552" s="189"/>
      <c r="L552" s="192"/>
      <c r="M552" s="194"/>
      <c r="N552" s="196"/>
    </row>
    <row r="553" spans="1:14" ht="39.950000000000003" customHeight="1" x14ac:dyDescent="0.25">
      <c r="A553" s="2">
        <f t="shared" si="8"/>
        <v>540</v>
      </c>
      <c r="B553" s="178"/>
      <c r="C553" s="218"/>
      <c r="D553" s="188"/>
      <c r="E553" s="180"/>
      <c r="F553" s="180"/>
      <c r="G553" s="180"/>
      <c r="H553" s="184"/>
      <c r="I553" s="185"/>
      <c r="J553" s="186"/>
      <c r="K553" s="190"/>
      <c r="L553" s="193"/>
      <c r="M553" s="195"/>
      <c r="N553" s="197"/>
    </row>
    <row r="554" spans="1:14" ht="39.950000000000003" customHeight="1" x14ac:dyDescent="0.25">
      <c r="A554" s="2">
        <f t="shared" si="8"/>
        <v>541</v>
      </c>
      <c r="B554" s="177"/>
      <c r="C554" s="217"/>
      <c r="D554" s="187"/>
      <c r="E554" s="179"/>
      <c r="F554" s="182"/>
      <c r="G554" s="183"/>
      <c r="H554" s="179"/>
      <c r="I554" s="182"/>
      <c r="J554" s="183"/>
      <c r="K554" s="189"/>
      <c r="L554" s="192"/>
      <c r="M554" s="194"/>
      <c r="N554" s="196"/>
    </row>
    <row r="555" spans="1:14" ht="39.950000000000003" customHeight="1" x14ac:dyDescent="0.25">
      <c r="A555" s="2">
        <f t="shared" si="8"/>
        <v>542</v>
      </c>
      <c r="B555" s="178"/>
      <c r="C555" s="218"/>
      <c r="D555" s="188"/>
      <c r="E555" s="180"/>
      <c r="F555" s="180"/>
      <c r="G555" s="180"/>
      <c r="H555" s="184"/>
      <c r="I555" s="185"/>
      <c r="J555" s="186"/>
      <c r="K555" s="190"/>
      <c r="L555" s="193"/>
      <c r="M555" s="195"/>
      <c r="N555" s="197"/>
    </row>
    <row r="556" spans="1:14" ht="39.950000000000003" customHeight="1" x14ac:dyDescent="0.25">
      <c r="A556" s="2">
        <f t="shared" si="8"/>
        <v>543</v>
      </c>
      <c r="B556" s="177"/>
      <c r="C556" s="217"/>
      <c r="D556" s="187"/>
      <c r="E556" s="179"/>
      <c r="F556" s="182"/>
      <c r="G556" s="183"/>
      <c r="H556" s="179"/>
      <c r="I556" s="182"/>
      <c r="J556" s="183"/>
      <c r="K556" s="189"/>
      <c r="L556" s="192"/>
      <c r="M556" s="194"/>
      <c r="N556" s="196"/>
    </row>
    <row r="557" spans="1:14" ht="39.950000000000003" customHeight="1" x14ac:dyDescent="0.25">
      <c r="A557" s="2">
        <f t="shared" si="8"/>
        <v>544</v>
      </c>
      <c r="B557" s="178"/>
      <c r="C557" s="218"/>
      <c r="D557" s="188"/>
      <c r="E557" s="180"/>
      <c r="F557" s="180"/>
      <c r="G557" s="180"/>
      <c r="H557" s="184"/>
      <c r="I557" s="185"/>
      <c r="J557" s="186"/>
      <c r="K557" s="190"/>
      <c r="L557" s="193"/>
      <c r="M557" s="195"/>
      <c r="N557" s="197"/>
    </row>
    <row r="558" spans="1:14" ht="39.950000000000003" customHeight="1" x14ac:dyDescent="0.25">
      <c r="A558" s="2">
        <f t="shared" si="8"/>
        <v>545</v>
      </c>
      <c r="B558" s="177"/>
      <c r="C558" s="217"/>
      <c r="D558" s="187"/>
      <c r="E558" s="179"/>
      <c r="F558" s="182"/>
      <c r="G558" s="183"/>
      <c r="H558" s="179"/>
      <c r="I558" s="182"/>
      <c r="J558" s="183"/>
      <c r="K558" s="189"/>
      <c r="L558" s="192"/>
      <c r="M558" s="194"/>
      <c r="N558" s="196"/>
    </row>
    <row r="559" spans="1:14" ht="39.950000000000003" customHeight="1" x14ac:dyDescent="0.25">
      <c r="A559" s="2">
        <f t="shared" si="8"/>
        <v>546</v>
      </c>
      <c r="B559" s="178"/>
      <c r="C559" s="218"/>
      <c r="D559" s="188"/>
      <c r="E559" s="180"/>
      <c r="F559" s="180"/>
      <c r="G559" s="180"/>
      <c r="H559" s="184"/>
      <c r="I559" s="185"/>
      <c r="J559" s="186"/>
      <c r="K559" s="190"/>
      <c r="L559" s="193"/>
      <c r="M559" s="195"/>
      <c r="N559" s="197"/>
    </row>
    <row r="560" spans="1:14" ht="39.950000000000003" customHeight="1" x14ac:dyDescent="0.25">
      <c r="A560" s="2">
        <f t="shared" si="8"/>
        <v>547</v>
      </c>
      <c r="B560" s="177"/>
      <c r="C560" s="217"/>
      <c r="D560" s="187"/>
      <c r="E560" s="179"/>
      <c r="F560" s="182"/>
      <c r="G560" s="183"/>
      <c r="H560" s="179"/>
      <c r="I560" s="182"/>
      <c r="J560" s="183"/>
      <c r="K560" s="189"/>
      <c r="L560" s="192"/>
      <c r="M560" s="194"/>
      <c r="N560" s="196"/>
    </row>
    <row r="561" spans="1:14" ht="39.950000000000003" customHeight="1" x14ac:dyDescent="0.25">
      <c r="A561" s="2">
        <f t="shared" si="8"/>
        <v>548</v>
      </c>
      <c r="B561" s="178"/>
      <c r="C561" s="218"/>
      <c r="D561" s="188"/>
      <c r="E561" s="180"/>
      <c r="F561" s="180"/>
      <c r="G561" s="180"/>
      <c r="H561" s="184"/>
      <c r="I561" s="185"/>
      <c r="J561" s="186"/>
      <c r="K561" s="190"/>
      <c r="L561" s="193"/>
      <c r="M561" s="195"/>
      <c r="N561" s="197"/>
    </row>
    <row r="562" spans="1:14" ht="39.950000000000003" customHeight="1" x14ac:dyDescent="0.25">
      <c r="A562" s="2">
        <f t="shared" si="8"/>
        <v>549</v>
      </c>
      <c r="B562" s="177"/>
      <c r="C562" s="217"/>
      <c r="D562" s="187"/>
      <c r="E562" s="181"/>
      <c r="F562" s="181"/>
      <c r="G562" s="181"/>
      <c r="H562" s="179"/>
      <c r="I562" s="182"/>
      <c r="J562" s="183"/>
      <c r="K562" s="189"/>
      <c r="L562" s="192"/>
      <c r="M562" s="194"/>
      <c r="N562" s="196"/>
    </row>
    <row r="563" spans="1:14" ht="39.950000000000003" customHeight="1" x14ac:dyDescent="0.25">
      <c r="A563" s="2">
        <f t="shared" si="8"/>
        <v>550</v>
      </c>
      <c r="B563" s="178"/>
      <c r="C563" s="218"/>
      <c r="D563" s="188"/>
      <c r="E563" s="180"/>
      <c r="F563" s="180"/>
      <c r="G563" s="180"/>
      <c r="H563" s="184"/>
      <c r="I563" s="185"/>
      <c r="J563" s="186"/>
      <c r="K563" s="190"/>
      <c r="L563" s="193"/>
      <c r="M563" s="195"/>
      <c r="N563" s="197"/>
    </row>
    <row r="564" spans="1:14" ht="39.950000000000003" customHeight="1" x14ac:dyDescent="0.25">
      <c r="A564" s="2">
        <f t="shared" si="8"/>
        <v>551</v>
      </c>
      <c r="B564" s="177"/>
      <c r="C564" s="217"/>
      <c r="D564" s="187"/>
      <c r="E564" s="179"/>
      <c r="F564" s="182"/>
      <c r="G564" s="183"/>
      <c r="H564" s="179"/>
      <c r="I564" s="182"/>
      <c r="J564" s="183"/>
      <c r="K564" s="189"/>
      <c r="L564" s="192"/>
      <c r="M564" s="194"/>
      <c r="N564" s="196"/>
    </row>
    <row r="565" spans="1:14" ht="39.950000000000003" customHeight="1" x14ac:dyDescent="0.25">
      <c r="A565" s="2">
        <f t="shared" si="8"/>
        <v>552</v>
      </c>
      <c r="B565" s="178"/>
      <c r="C565" s="218"/>
      <c r="D565" s="188"/>
      <c r="E565" s="180"/>
      <c r="F565" s="180"/>
      <c r="G565" s="180"/>
      <c r="H565" s="184"/>
      <c r="I565" s="185"/>
      <c r="J565" s="186"/>
      <c r="K565" s="190"/>
      <c r="L565" s="193"/>
      <c r="M565" s="195"/>
      <c r="N565" s="197"/>
    </row>
    <row r="566" spans="1:14" ht="39.950000000000003" customHeight="1" x14ac:dyDescent="0.25">
      <c r="A566" s="2">
        <f t="shared" si="8"/>
        <v>553</v>
      </c>
      <c r="B566" s="177"/>
      <c r="C566" s="217"/>
      <c r="D566" s="187"/>
      <c r="E566" s="179"/>
      <c r="F566" s="182"/>
      <c r="G566" s="183"/>
      <c r="H566" s="179"/>
      <c r="I566" s="182"/>
      <c r="J566" s="183"/>
      <c r="K566" s="189"/>
      <c r="L566" s="192"/>
      <c r="M566" s="194"/>
      <c r="N566" s="196"/>
    </row>
    <row r="567" spans="1:14" ht="39.950000000000003" customHeight="1" x14ac:dyDescent="0.25">
      <c r="A567" s="2">
        <f t="shared" si="8"/>
        <v>554</v>
      </c>
      <c r="B567" s="178"/>
      <c r="C567" s="218"/>
      <c r="D567" s="188"/>
      <c r="E567" s="180"/>
      <c r="F567" s="180"/>
      <c r="G567" s="180"/>
      <c r="H567" s="184"/>
      <c r="I567" s="185"/>
      <c r="J567" s="186"/>
      <c r="K567" s="190"/>
      <c r="L567" s="193"/>
      <c r="M567" s="195"/>
      <c r="N567" s="197"/>
    </row>
    <row r="568" spans="1:14" ht="39.950000000000003" customHeight="1" x14ac:dyDescent="0.25">
      <c r="A568" s="2">
        <f t="shared" si="8"/>
        <v>555</v>
      </c>
      <c r="B568" s="177"/>
      <c r="C568" s="217"/>
      <c r="D568" s="187"/>
      <c r="E568" s="179"/>
      <c r="F568" s="182"/>
      <c r="G568" s="183"/>
      <c r="H568" s="179"/>
      <c r="I568" s="182"/>
      <c r="J568" s="183"/>
      <c r="K568" s="189"/>
      <c r="L568" s="192"/>
      <c r="M568" s="194"/>
      <c r="N568" s="196"/>
    </row>
    <row r="569" spans="1:14" ht="39.950000000000003" customHeight="1" x14ac:dyDescent="0.25">
      <c r="A569" s="2">
        <f t="shared" si="8"/>
        <v>556</v>
      </c>
      <c r="B569" s="178"/>
      <c r="C569" s="218"/>
      <c r="D569" s="188"/>
      <c r="E569" s="180"/>
      <c r="F569" s="180"/>
      <c r="G569" s="180"/>
      <c r="H569" s="184"/>
      <c r="I569" s="185"/>
      <c r="J569" s="186"/>
      <c r="K569" s="190"/>
      <c r="L569" s="193"/>
      <c r="M569" s="195"/>
      <c r="N569" s="197"/>
    </row>
    <row r="570" spans="1:14" ht="39.950000000000003" customHeight="1" x14ac:dyDescent="0.25">
      <c r="A570" s="2">
        <f t="shared" si="8"/>
        <v>557</v>
      </c>
      <c r="B570" s="177"/>
      <c r="C570" s="217"/>
      <c r="D570" s="187"/>
      <c r="E570" s="179"/>
      <c r="F570" s="182"/>
      <c r="G570" s="183"/>
      <c r="H570" s="179"/>
      <c r="I570" s="182"/>
      <c r="J570" s="183"/>
      <c r="K570" s="189"/>
      <c r="L570" s="192"/>
      <c r="M570" s="194"/>
      <c r="N570" s="196"/>
    </row>
    <row r="571" spans="1:14" ht="39.950000000000003" customHeight="1" x14ac:dyDescent="0.25">
      <c r="A571" s="2">
        <f t="shared" si="8"/>
        <v>558</v>
      </c>
      <c r="B571" s="178"/>
      <c r="C571" s="218"/>
      <c r="D571" s="188"/>
      <c r="E571" s="180"/>
      <c r="F571" s="180"/>
      <c r="G571" s="180"/>
      <c r="H571" s="184"/>
      <c r="I571" s="185"/>
      <c r="J571" s="186"/>
      <c r="K571" s="190"/>
      <c r="L571" s="193"/>
      <c r="M571" s="195"/>
      <c r="N571" s="197"/>
    </row>
    <row r="572" spans="1:14" ht="39.950000000000003" customHeight="1" x14ac:dyDescent="0.25">
      <c r="A572" s="2">
        <f t="shared" si="8"/>
        <v>559</v>
      </c>
      <c r="B572" s="177"/>
      <c r="C572" s="217"/>
      <c r="D572" s="187"/>
      <c r="E572" s="181"/>
      <c r="F572" s="181"/>
      <c r="G572" s="181"/>
      <c r="H572" s="179"/>
      <c r="I572" s="182"/>
      <c r="J572" s="183"/>
      <c r="K572" s="189"/>
      <c r="L572" s="192"/>
      <c r="M572" s="194"/>
      <c r="N572" s="196"/>
    </row>
    <row r="573" spans="1:14" ht="39.950000000000003" customHeight="1" x14ac:dyDescent="0.25">
      <c r="A573" s="2">
        <f t="shared" si="8"/>
        <v>560</v>
      </c>
      <c r="B573" s="178"/>
      <c r="C573" s="218"/>
      <c r="D573" s="188"/>
      <c r="E573" s="180"/>
      <c r="F573" s="180"/>
      <c r="G573" s="180"/>
      <c r="H573" s="184"/>
      <c r="I573" s="185"/>
      <c r="J573" s="186"/>
      <c r="K573" s="190"/>
      <c r="L573" s="193"/>
      <c r="M573" s="195"/>
      <c r="N573" s="197"/>
    </row>
    <row r="574" spans="1:14" ht="39.950000000000003" customHeight="1" x14ac:dyDescent="0.25">
      <c r="A574" s="2">
        <f t="shared" si="8"/>
        <v>561</v>
      </c>
      <c r="B574" s="177"/>
      <c r="C574" s="217"/>
      <c r="D574" s="187"/>
      <c r="E574" s="179"/>
      <c r="F574" s="182"/>
      <c r="G574" s="183"/>
      <c r="H574" s="179"/>
      <c r="I574" s="182"/>
      <c r="J574" s="183"/>
      <c r="K574" s="189"/>
      <c r="L574" s="192"/>
      <c r="M574" s="194"/>
      <c r="N574" s="196"/>
    </row>
    <row r="575" spans="1:14" ht="39.950000000000003" customHeight="1" x14ac:dyDescent="0.25">
      <c r="A575" s="2">
        <f t="shared" si="8"/>
        <v>562</v>
      </c>
      <c r="B575" s="178"/>
      <c r="C575" s="218"/>
      <c r="D575" s="188"/>
      <c r="E575" s="180"/>
      <c r="F575" s="180"/>
      <c r="G575" s="180"/>
      <c r="H575" s="184"/>
      <c r="I575" s="185"/>
      <c r="J575" s="186"/>
      <c r="K575" s="190"/>
      <c r="L575" s="193"/>
      <c r="M575" s="195"/>
      <c r="N575" s="197"/>
    </row>
    <row r="576" spans="1:14" ht="39.950000000000003" customHeight="1" x14ac:dyDescent="0.25">
      <c r="A576" s="2">
        <f t="shared" si="8"/>
        <v>563</v>
      </c>
      <c r="B576" s="177"/>
      <c r="C576" s="217"/>
      <c r="D576" s="187"/>
      <c r="E576" s="179"/>
      <c r="F576" s="182"/>
      <c r="G576" s="183"/>
      <c r="H576" s="179"/>
      <c r="I576" s="182"/>
      <c r="J576" s="183"/>
      <c r="K576" s="189"/>
      <c r="L576" s="192"/>
      <c r="M576" s="194"/>
      <c r="N576" s="196"/>
    </row>
    <row r="577" spans="1:14" ht="39.950000000000003" customHeight="1" x14ac:dyDescent="0.25">
      <c r="A577" s="2">
        <f t="shared" si="8"/>
        <v>564</v>
      </c>
      <c r="B577" s="178"/>
      <c r="C577" s="218"/>
      <c r="D577" s="188"/>
      <c r="E577" s="180"/>
      <c r="F577" s="180"/>
      <c r="G577" s="180"/>
      <c r="H577" s="184"/>
      <c r="I577" s="185"/>
      <c r="J577" s="186"/>
      <c r="K577" s="190"/>
      <c r="L577" s="193"/>
      <c r="M577" s="195"/>
      <c r="N577" s="197"/>
    </row>
    <row r="578" spans="1:14" ht="39.950000000000003" customHeight="1" x14ac:dyDescent="0.25">
      <c r="A578" s="2">
        <f t="shared" si="8"/>
        <v>565</v>
      </c>
      <c r="B578" s="177"/>
      <c r="C578" s="217"/>
      <c r="D578" s="187"/>
      <c r="E578" s="179"/>
      <c r="F578" s="182"/>
      <c r="G578" s="183"/>
      <c r="H578" s="179"/>
      <c r="I578" s="182"/>
      <c r="J578" s="183"/>
      <c r="K578" s="189"/>
      <c r="L578" s="192"/>
      <c r="M578" s="194"/>
      <c r="N578" s="196"/>
    </row>
    <row r="579" spans="1:14" ht="39.950000000000003" customHeight="1" x14ac:dyDescent="0.25">
      <c r="A579" s="2">
        <f t="shared" si="8"/>
        <v>566</v>
      </c>
      <c r="B579" s="178"/>
      <c r="C579" s="218"/>
      <c r="D579" s="188"/>
      <c r="E579" s="180"/>
      <c r="F579" s="180"/>
      <c r="G579" s="180"/>
      <c r="H579" s="184"/>
      <c r="I579" s="185"/>
      <c r="J579" s="186"/>
      <c r="K579" s="190"/>
      <c r="L579" s="193"/>
      <c r="M579" s="195"/>
      <c r="N579" s="197"/>
    </row>
    <row r="580" spans="1:14" ht="39.950000000000003" customHeight="1" x14ac:dyDescent="0.25">
      <c r="A580" s="2">
        <f t="shared" si="8"/>
        <v>567</v>
      </c>
      <c r="B580" s="177"/>
      <c r="C580" s="217"/>
      <c r="D580" s="187"/>
      <c r="E580" s="179"/>
      <c r="F580" s="182"/>
      <c r="G580" s="183"/>
      <c r="H580" s="179"/>
      <c r="I580" s="182"/>
      <c r="J580" s="183"/>
      <c r="K580" s="189"/>
      <c r="L580" s="192"/>
      <c r="M580" s="194"/>
      <c r="N580" s="196"/>
    </row>
    <row r="581" spans="1:14" ht="39.950000000000003" customHeight="1" x14ac:dyDescent="0.25">
      <c r="A581" s="2">
        <f t="shared" si="8"/>
        <v>568</v>
      </c>
      <c r="B581" s="178"/>
      <c r="C581" s="218"/>
      <c r="D581" s="188"/>
      <c r="E581" s="180"/>
      <c r="F581" s="180"/>
      <c r="G581" s="180"/>
      <c r="H581" s="184"/>
      <c r="I581" s="185"/>
      <c r="J581" s="186"/>
      <c r="K581" s="190"/>
      <c r="L581" s="193"/>
      <c r="M581" s="195"/>
      <c r="N581" s="197"/>
    </row>
    <row r="582" spans="1:14" ht="39.950000000000003" customHeight="1" x14ac:dyDescent="0.25">
      <c r="A582" s="2">
        <f t="shared" si="8"/>
        <v>569</v>
      </c>
      <c r="B582" s="177"/>
      <c r="C582" s="217"/>
      <c r="D582" s="187"/>
      <c r="E582" s="181"/>
      <c r="F582" s="181"/>
      <c r="G582" s="181"/>
      <c r="H582" s="179"/>
      <c r="I582" s="182"/>
      <c r="J582" s="183"/>
      <c r="K582" s="189"/>
      <c r="L582" s="192"/>
      <c r="M582" s="194"/>
      <c r="N582" s="196"/>
    </row>
    <row r="583" spans="1:14" ht="39.950000000000003" customHeight="1" x14ac:dyDescent="0.25">
      <c r="A583" s="2">
        <f t="shared" si="8"/>
        <v>570</v>
      </c>
      <c r="B583" s="178"/>
      <c r="C583" s="218"/>
      <c r="D583" s="188"/>
      <c r="E583" s="180"/>
      <c r="F583" s="180"/>
      <c r="G583" s="180"/>
      <c r="H583" s="184"/>
      <c r="I583" s="185"/>
      <c r="J583" s="186"/>
      <c r="K583" s="190"/>
      <c r="L583" s="193"/>
      <c r="M583" s="195"/>
      <c r="N583" s="197"/>
    </row>
    <row r="584" spans="1:14" ht="39.950000000000003" customHeight="1" x14ac:dyDescent="0.25">
      <c r="A584" s="2">
        <f t="shared" si="8"/>
        <v>571</v>
      </c>
      <c r="B584" s="177"/>
      <c r="C584" s="217"/>
      <c r="D584" s="187"/>
      <c r="E584" s="179"/>
      <c r="F584" s="182"/>
      <c r="G584" s="183"/>
      <c r="H584" s="179"/>
      <c r="I584" s="182"/>
      <c r="J584" s="183"/>
      <c r="K584" s="189"/>
      <c r="L584" s="192"/>
      <c r="M584" s="194"/>
      <c r="N584" s="196"/>
    </row>
    <row r="585" spans="1:14" ht="39.950000000000003" customHeight="1" x14ac:dyDescent="0.25">
      <c r="A585" s="2">
        <f t="shared" si="8"/>
        <v>572</v>
      </c>
      <c r="B585" s="178"/>
      <c r="C585" s="218"/>
      <c r="D585" s="188"/>
      <c r="E585" s="180"/>
      <c r="F585" s="180"/>
      <c r="G585" s="180"/>
      <c r="H585" s="184"/>
      <c r="I585" s="185"/>
      <c r="J585" s="186"/>
      <c r="K585" s="190"/>
      <c r="L585" s="193"/>
      <c r="M585" s="195"/>
      <c r="N585" s="197"/>
    </row>
    <row r="586" spans="1:14" ht="39.950000000000003" customHeight="1" x14ac:dyDescent="0.25">
      <c r="A586" s="2">
        <f t="shared" si="8"/>
        <v>573</v>
      </c>
      <c r="B586" s="177"/>
      <c r="C586" s="217"/>
      <c r="D586" s="187"/>
      <c r="E586" s="179"/>
      <c r="F586" s="182"/>
      <c r="G586" s="183"/>
      <c r="H586" s="179"/>
      <c r="I586" s="182"/>
      <c r="J586" s="183"/>
      <c r="K586" s="189"/>
      <c r="L586" s="192"/>
      <c r="M586" s="194"/>
      <c r="N586" s="196"/>
    </row>
    <row r="587" spans="1:14" ht="39.950000000000003" customHeight="1" x14ac:dyDescent="0.25">
      <c r="A587" s="2">
        <f t="shared" si="8"/>
        <v>574</v>
      </c>
      <c r="B587" s="178"/>
      <c r="C587" s="218"/>
      <c r="D587" s="188"/>
      <c r="E587" s="180"/>
      <c r="F587" s="180"/>
      <c r="G587" s="180"/>
      <c r="H587" s="184"/>
      <c r="I587" s="185"/>
      <c r="J587" s="186"/>
      <c r="K587" s="190"/>
      <c r="L587" s="193"/>
      <c r="M587" s="195"/>
      <c r="N587" s="197"/>
    </row>
    <row r="588" spans="1:14" ht="39.950000000000003" customHeight="1" x14ac:dyDescent="0.25">
      <c r="A588" s="2">
        <f t="shared" si="8"/>
        <v>575</v>
      </c>
      <c r="B588" s="177"/>
      <c r="C588" s="217"/>
      <c r="D588" s="187"/>
      <c r="E588" s="179"/>
      <c r="F588" s="182"/>
      <c r="G588" s="183"/>
      <c r="H588" s="179"/>
      <c r="I588" s="182"/>
      <c r="J588" s="183"/>
      <c r="K588" s="189"/>
      <c r="L588" s="192"/>
      <c r="M588" s="194"/>
      <c r="N588" s="196"/>
    </row>
    <row r="589" spans="1:14" ht="39.950000000000003" customHeight="1" x14ac:dyDescent="0.25">
      <c r="A589" s="2">
        <f t="shared" si="8"/>
        <v>576</v>
      </c>
      <c r="B589" s="178"/>
      <c r="C589" s="218"/>
      <c r="D589" s="188"/>
      <c r="E589" s="180"/>
      <c r="F589" s="180"/>
      <c r="G589" s="180"/>
      <c r="H589" s="184"/>
      <c r="I589" s="185"/>
      <c r="J589" s="186"/>
      <c r="K589" s="190"/>
      <c r="L589" s="193"/>
      <c r="M589" s="195"/>
      <c r="N589" s="197"/>
    </row>
    <row r="590" spans="1:14" ht="39.950000000000003" customHeight="1" x14ac:dyDescent="0.25">
      <c r="A590" s="2">
        <f t="shared" si="8"/>
        <v>577</v>
      </c>
      <c r="B590" s="177"/>
      <c r="C590" s="217"/>
      <c r="D590" s="187"/>
      <c r="E590" s="179"/>
      <c r="F590" s="182"/>
      <c r="G590" s="183"/>
      <c r="H590" s="179"/>
      <c r="I590" s="182"/>
      <c r="J590" s="183"/>
      <c r="K590" s="189"/>
      <c r="L590" s="192"/>
      <c r="M590" s="194"/>
      <c r="N590" s="196"/>
    </row>
    <row r="591" spans="1:14" ht="39.950000000000003" customHeight="1" x14ac:dyDescent="0.25">
      <c r="A591" s="2">
        <f t="shared" ref="A591:A654" si="9">ROW(A578)</f>
        <v>578</v>
      </c>
      <c r="B591" s="178"/>
      <c r="C591" s="218"/>
      <c r="D591" s="188"/>
      <c r="E591" s="180"/>
      <c r="F591" s="180"/>
      <c r="G591" s="180"/>
      <c r="H591" s="184"/>
      <c r="I591" s="185"/>
      <c r="J591" s="186"/>
      <c r="K591" s="190"/>
      <c r="L591" s="193"/>
      <c r="M591" s="195"/>
      <c r="N591" s="197"/>
    </row>
    <row r="592" spans="1:14" ht="39.950000000000003" customHeight="1" x14ac:dyDescent="0.25">
      <c r="A592" s="2">
        <f t="shared" si="9"/>
        <v>579</v>
      </c>
      <c r="B592" s="177"/>
      <c r="C592" s="217"/>
      <c r="D592" s="187"/>
      <c r="E592" s="181"/>
      <c r="F592" s="181"/>
      <c r="G592" s="181"/>
      <c r="H592" s="179"/>
      <c r="I592" s="182"/>
      <c r="J592" s="183"/>
      <c r="K592" s="189"/>
      <c r="L592" s="192"/>
      <c r="M592" s="194"/>
      <c r="N592" s="196"/>
    </row>
    <row r="593" spans="1:14" ht="39.950000000000003" customHeight="1" x14ac:dyDescent="0.25">
      <c r="A593" s="2">
        <f t="shared" si="9"/>
        <v>580</v>
      </c>
      <c r="B593" s="178"/>
      <c r="C593" s="218"/>
      <c r="D593" s="188"/>
      <c r="E593" s="180"/>
      <c r="F593" s="180"/>
      <c r="G593" s="180"/>
      <c r="H593" s="184"/>
      <c r="I593" s="185"/>
      <c r="J593" s="186"/>
      <c r="K593" s="190"/>
      <c r="L593" s="193"/>
      <c r="M593" s="195"/>
      <c r="N593" s="197"/>
    </row>
    <row r="594" spans="1:14" ht="39.950000000000003" customHeight="1" x14ac:dyDescent="0.25">
      <c r="A594" s="2">
        <f t="shared" si="9"/>
        <v>581</v>
      </c>
      <c r="B594" s="177"/>
      <c r="C594" s="217"/>
      <c r="D594" s="187"/>
      <c r="E594" s="179"/>
      <c r="F594" s="182"/>
      <c r="G594" s="183"/>
      <c r="H594" s="179"/>
      <c r="I594" s="182"/>
      <c r="J594" s="183"/>
      <c r="K594" s="189"/>
      <c r="L594" s="192"/>
      <c r="M594" s="194"/>
      <c r="N594" s="196"/>
    </row>
    <row r="595" spans="1:14" ht="39.950000000000003" customHeight="1" x14ac:dyDescent="0.25">
      <c r="A595" s="2">
        <f t="shared" si="9"/>
        <v>582</v>
      </c>
      <c r="B595" s="178"/>
      <c r="C595" s="218"/>
      <c r="D595" s="188"/>
      <c r="E595" s="180"/>
      <c r="F595" s="180"/>
      <c r="G595" s="180"/>
      <c r="H595" s="184"/>
      <c r="I595" s="185"/>
      <c r="J595" s="186"/>
      <c r="K595" s="190"/>
      <c r="L595" s="193"/>
      <c r="M595" s="195"/>
      <c r="N595" s="197"/>
    </row>
    <row r="596" spans="1:14" ht="39.950000000000003" customHeight="1" x14ac:dyDescent="0.25">
      <c r="A596" s="2">
        <f t="shared" si="9"/>
        <v>583</v>
      </c>
      <c r="B596" s="177"/>
      <c r="C596" s="217"/>
      <c r="D596" s="187"/>
      <c r="E596" s="179"/>
      <c r="F596" s="182"/>
      <c r="G596" s="183"/>
      <c r="H596" s="179"/>
      <c r="I596" s="182"/>
      <c r="J596" s="183"/>
      <c r="K596" s="189"/>
      <c r="L596" s="192"/>
      <c r="M596" s="194"/>
      <c r="N596" s="196"/>
    </row>
    <row r="597" spans="1:14" ht="39.950000000000003" customHeight="1" x14ac:dyDescent="0.25">
      <c r="A597" s="2">
        <f t="shared" si="9"/>
        <v>584</v>
      </c>
      <c r="B597" s="178"/>
      <c r="C597" s="218"/>
      <c r="D597" s="188"/>
      <c r="E597" s="180"/>
      <c r="F597" s="180"/>
      <c r="G597" s="180"/>
      <c r="H597" s="184"/>
      <c r="I597" s="185"/>
      <c r="J597" s="186"/>
      <c r="K597" s="190"/>
      <c r="L597" s="193"/>
      <c r="M597" s="195"/>
      <c r="N597" s="197"/>
    </row>
    <row r="598" spans="1:14" ht="39.950000000000003" customHeight="1" x14ac:dyDescent="0.25">
      <c r="A598" s="2">
        <f t="shared" si="9"/>
        <v>585</v>
      </c>
      <c r="B598" s="177"/>
      <c r="C598" s="217"/>
      <c r="D598" s="187"/>
      <c r="E598" s="179"/>
      <c r="F598" s="182"/>
      <c r="G598" s="183"/>
      <c r="H598" s="179"/>
      <c r="I598" s="182"/>
      <c r="J598" s="183"/>
      <c r="K598" s="189"/>
      <c r="L598" s="192"/>
      <c r="M598" s="194"/>
      <c r="N598" s="196"/>
    </row>
    <row r="599" spans="1:14" ht="39.950000000000003" customHeight="1" x14ac:dyDescent="0.25">
      <c r="A599" s="2">
        <f t="shared" si="9"/>
        <v>586</v>
      </c>
      <c r="B599" s="178"/>
      <c r="C599" s="218"/>
      <c r="D599" s="188"/>
      <c r="E599" s="180"/>
      <c r="F599" s="180"/>
      <c r="G599" s="180"/>
      <c r="H599" s="184"/>
      <c r="I599" s="185"/>
      <c r="J599" s="186"/>
      <c r="K599" s="190"/>
      <c r="L599" s="193"/>
      <c r="M599" s="195"/>
      <c r="N599" s="197"/>
    </row>
    <row r="600" spans="1:14" ht="39.950000000000003" customHeight="1" x14ac:dyDescent="0.25">
      <c r="A600" s="2">
        <f t="shared" si="9"/>
        <v>587</v>
      </c>
      <c r="B600" s="177"/>
      <c r="C600" s="217"/>
      <c r="D600" s="187"/>
      <c r="E600" s="179"/>
      <c r="F600" s="182"/>
      <c r="G600" s="183"/>
      <c r="H600" s="179"/>
      <c r="I600" s="182"/>
      <c r="J600" s="183"/>
      <c r="K600" s="189"/>
      <c r="L600" s="192"/>
      <c r="M600" s="194"/>
      <c r="N600" s="196"/>
    </row>
    <row r="601" spans="1:14" ht="39.950000000000003" customHeight="1" x14ac:dyDescent="0.25">
      <c r="A601" s="2">
        <f t="shared" si="9"/>
        <v>588</v>
      </c>
      <c r="B601" s="178"/>
      <c r="C601" s="218"/>
      <c r="D601" s="188"/>
      <c r="E601" s="180"/>
      <c r="F601" s="180"/>
      <c r="G601" s="180"/>
      <c r="H601" s="184"/>
      <c r="I601" s="185"/>
      <c r="J601" s="186"/>
      <c r="K601" s="190"/>
      <c r="L601" s="193"/>
      <c r="M601" s="195"/>
      <c r="N601" s="197"/>
    </row>
    <row r="602" spans="1:14" ht="39.950000000000003" customHeight="1" x14ac:dyDescent="0.25">
      <c r="A602" s="2">
        <f t="shared" si="9"/>
        <v>589</v>
      </c>
      <c r="B602" s="177"/>
      <c r="C602" s="217"/>
      <c r="D602" s="187"/>
      <c r="E602" s="181"/>
      <c r="F602" s="181"/>
      <c r="G602" s="181"/>
      <c r="H602" s="179"/>
      <c r="I602" s="182"/>
      <c r="J602" s="183"/>
      <c r="K602" s="189"/>
      <c r="L602" s="192"/>
      <c r="M602" s="194"/>
      <c r="N602" s="196"/>
    </row>
    <row r="603" spans="1:14" ht="39.950000000000003" customHeight="1" x14ac:dyDescent="0.25">
      <c r="A603" s="2">
        <f t="shared" si="9"/>
        <v>590</v>
      </c>
      <c r="B603" s="178"/>
      <c r="C603" s="218"/>
      <c r="D603" s="188"/>
      <c r="E603" s="180"/>
      <c r="F603" s="180"/>
      <c r="G603" s="180"/>
      <c r="H603" s="184"/>
      <c r="I603" s="185"/>
      <c r="J603" s="186"/>
      <c r="K603" s="190"/>
      <c r="L603" s="193"/>
      <c r="M603" s="195"/>
      <c r="N603" s="197"/>
    </row>
    <row r="604" spans="1:14" ht="39.950000000000003" customHeight="1" x14ac:dyDescent="0.25">
      <c r="A604" s="2">
        <f t="shared" si="9"/>
        <v>591</v>
      </c>
      <c r="B604" s="177"/>
      <c r="C604" s="217"/>
      <c r="D604" s="187"/>
      <c r="E604" s="179"/>
      <c r="F604" s="182"/>
      <c r="G604" s="183"/>
      <c r="H604" s="179"/>
      <c r="I604" s="182"/>
      <c r="J604" s="183"/>
      <c r="K604" s="189"/>
      <c r="L604" s="192"/>
      <c r="M604" s="194"/>
      <c r="N604" s="196"/>
    </row>
    <row r="605" spans="1:14" ht="39.950000000000003" customHeight="1" x14ac:dyDescent="0.25">
      <c r="A605" s="2">
        <f t="shared" si="9"/>
        <v>592</v>
      </c>
      <c r="B605" s="178"/>
      <c r="C605" s="218"/>
      <c r="D605" s="188"/>
      <c r="E605" s="180"/>
      <c r="F605" s="180"/>
      <c r="G605" s="180"/>
      <c r="H605" s="184"/>
      <c r="I605" s="185"/>
      <c r="J605" s="186"/>
      <c r="K605" s="190"/>
      <c r="L605" s="193"/>
      <c r="M605" s="195"/>
      <c r="N605" s="197"/>
    </row>
    <row r="606" spans="1:14" ht="39.950000000000003" customHeight="1" x14ac:dyDescent="0.25">
      <c r="A606" s="2">
        <f t="shared" si="9"/>
        <v>593</v>
      </c>
      <c r="B606" s="177"/>
      <c r="C606" s="217"/>
      <c r="D606" s="187"/>
      <c r="E606" s="179"/>
      <c r="F606" s="182"/>
      <c r="G606" s="183"/>
      <c r="H606" s="179"/>
      <c r="I606" s="182"/>
      <c r="J606" s="183"/>
      <c r="K606" s="189"/>
      <c r="L606" s="192"/>
      <c r="M606" s="194"/>
      <c r="N606" s="196"/>
    </row>
    <row r="607" spans="1:14" ht="39.950000000000003" customHeight="1" x14ac:dyDescent="0.25">
      <c r="A607" s="2">
        <f t="shared" si="9"/>
        <v>594</v>
      </c>
      <c r="B607" s="178"/>
      <c r="C607" s="218"/>
      <c r="D607" s="188"/>
      <c r="E607" s="180"/>
      <c r="F607" s="180"/>
      <c r="G607" s="180"/>
      <c r="H607" s="184"/>
      <c r="I607" s="185"/>
      <c r="J607" s="186"/>
      <c r="K607" s="190"/>
      <c r="L607" s="193"/>
      <c r="M607" s="195"/>
      <c r="N607" s="197"/>
    </row>
    <row r="608" spans="1:14" ht="39.950000000000003" customHeight="1" x14ac:dyDescent="0.25">
      <c r="A608" s="2">
        <f t="shared" si="9"/>
        <v>595</v>
      </c>
      <c r="B608" s="177"/>
      <c r="C608" s="217"/>
      <c r="D608" s="187"/>
      <c r="E608" s="179"/>
      <c r="F608" s="182"/>
      <c r="G608" s="183"/>
      <c r="H608" s="179"/>
      <c r="I608" s="182"/>
      <c r="J608" s="183"/>
      <c r="K608" s="189"/>
      <c r="L608" s="192"/>
      <c r="M608" s="194"/>
      <c r="N608" s="196"/>
    </row>
    <row r="609" spans="1:14" ht="39.950000000000003" customHeight="1" x14ac:dyDescent="0.25">
      <c r="A609" s="2">
        <f t="shared" si="9"/>
        <v>596</v>
      </c>
      <c r="B609" s="178"/>
      <c r="C609" s="218"/>
      <c r="D609" s="188"/>
      <c r="E609" s="180"/>
      <c r="F609" s="180"/>
      <c r="G609" s="180"/>
      <c r="H609" s="184"/>
      <c r="I609" s="185"/>
      <c r="J609" s="186"/>
      <c r="K609" s="190"/>
      <c r="L609" s="193"/>
      <c r="M609" s="195"/>
      <c r="N609" s="197"/>
    </row>
    <row r="610" spans="1:14" ht="39.950000000000003" customHeight="1" x14ac:dyDescent="0.25">
      <c r="A610" s="2">
        <f t="shared" si="9"/>
        <v>597</v>
      </c>
      <c r="B610" s="177"/>
      <c r="C610" s="217"/>
      <c r="D610" s="187"/>
      <c r="E610" s="179"/>
      <c r="F610" s="182"/>
      <c r="G610" s="183"/>
      <c r="H610" s="179"/>
      <c r="I610" s="182"/>
      <c r="J610" s="183"/>
      <c r="K610" s="189"/>
      <c r="L610" s="192"/>
      <c r="M610" s="194"/>
      <c r="N610" s="196"/>
    </row>
    <row r="611" spans="1:14" ht="39.950000000000003" customHeight="1" x14ac:dyDescent="0.25">
      <c r="A611" s="2">
        <f t="shared" si="9"/>
        <v>598</v>
      </c>
      <c r="B611" s="178"/>
      <c r="C611" s="218"/>
      <c r="D611" s="188"/>
      <c r="E611" s="180"/>
      <c r="F611" s="180"/>
      <c r="G611" s="180"/>
      <c r="H611" s="184"/>
      <c r="I611" s="185"/>
      <c r="J611" s="186"/>
      <c r="K611" s="190"/>
      <c r="L611" s="193"/>
      <c r="M611" s="195"/>
      <c r="N611" s="197"/>
    </row>
    <row r="612" spans="1:14" ht="39.950000000000003" customHeight="1" x14ac:dyDescent="0.25">
      <c r="A612" s="2">
        <f t="shared" si="9"/>
        <v>599</v>
      </c>
      <c r="B612" s="177"/>
      <c r="C612" s="217"/>
      <c r="D612" s="187"/>
      <c r="E612" s="181"/>
      <c r="F612" s="181"/>
      <c r="G612" s="181"/>
      <c r="H612" s="179"/>
      <c r="I612" s="182"/>
      <c r="J612" s="183"/>
      <c r="K612" s="189"/>
      <c r="L612" s="192"/>
      <c r="M612" s="194"/>
      <c r="N612" s="196"/>
    </row>
    <row r="613" spans="1:14" ht="39.950000000000003" customHeight="1" x14ac:dyDescent="0.25">
      <c r="A613" s="2">
        <f t="shared" si="9"/>
        <v>600</v>
      </c>
      <c r="B613" s="178"/>
      <c r="C613" s="218"/>
      <c r="D613" s="188"/>
      <c r="E613" s="180"/>
      <c r="F613" s="180"/>
      <c r="G613" s="180"/>
      <c r="H613" s="184"/>
      <c r="I613" s="185"/>
      <c r="J613" s="186"/>
      <c r="K613" s="190"/>
      <c r="L613" s="193"/>
      <c r="M613" s="195"/>
      <c r="N613" s="197"/>
    </row>
    <row r="614" spans="1:14" ht="39.950000000000003" customHeight="1" x14ac:dyDescent="0.25">
      <c r="A614" s="2">
        <f t="shared" si="9"/>
        <v>601</v>
      </c>
      <c r="B614" s="177"/>
      <c r="C614" s="217"/>
      <c r="D614" s="187"/>
      <c r="E614" s="179"/>
      <c r="F614" s="182"/>
      <c r="G614" s="183"/>
      <c r="H614" s="179"/>
      <c r="I614" s="182"/>
      <c r="J614" s="183"/>
      <c r="K614" s="189"/>
      <c r="L614" s="192"/>
      <c r="M614" s="194"/>
      <c r="N614" s="196"/>
    </row>
    <row r="615" spans="1:14" ht="39.950000000000003" customHeight="1" x14ac:dyDescent="0.25">
      <c r="A615" s="2">
        <f t="shared" si="9"/>
        <v>602</v>
      </c>
      <c r="B615" s="178"/>
      <c r="C615" s="218"/>
      <c r="D615" s="188"/>
      <c r="E615" s="180"/>
      <c r="F615" s="180"/>
      <c r="G615" s="180"/>
      <c r="H615" s="184"/>
      <c r="I615" s="185"/>
      <c r="J615" s="186"/>
      <c r="K615" s="190"/>
      <c r="L615" s="193"/>
      <c r="M615" s="195"/>
      <c r="N615" s="197"/>
    </row>
    <row r="616" spans="1:14" ht="39.950000000000003" customHeight="1" x14ac:dyDescent="0.25">
      <c r="A616" s="2">
        <f t="shared" si="9"/>
        <v>603</v>
      </c>
      <c r="B616" s="177"/>
      <c r="C616" s="217"/>
      <c r="D616" s="187"/>
      <c r="E616" s="179"/>
      <c r="F616" s="182"/>
      <c r="G616" s="183"/>
      <c r="H616" s="179"/>
      <c r="I616" s="182"/>
      <c r="J616" s="183"/>
      <c r="K616" s="189"/>
      <c r="L616" s="192"/>
      <c r="M616" s="194"/>
      <c r="N616" s="196"/>
    </row>
    <row r="617" spans="1:14" ht="39.950000000000003" customHeight="1" x14ac:dyDescent="0.25">
      <c r="A617" s="2">
        <f t="shared" si="9"/>
        <v>604</v>
      </c>
      <c r="B617" s="178"/>
      <c r="C617" s="218"/>
      <c r="D617" s="188"/>
      <c r="E617" s="180"/>
      <c r="F617" s="180"/>
      <c r="G617" s="180"/>
      <c r="H617" s="184"/>
      <c r="I617" s="185"/>
      <c r="J617" s="186"/>
      <c r="K617" s="190"/>
      <c r="L617" s="193"/>
      <c r="M617" s="195"/>
      <c r="N617" s="197"/>
    </row>
    <row r="618" spans="1:14" ht="39.950000000000003" customHeight="1" x14ac:dyDescent="0.25">
      <c r="A618" s="2">
        <f t="shared" si="9"/>
        <v>605</v>
      </c>
      <c r="B618" s="177"/>
      <c r="C618" s="217"/>
      <c r="D618" s="187"/>
      <c r="E618" s="179"/>
      <c r="F618" s="182"/>
      <c r="G618" s="183"/>
      <c r="H618" s="179"/>
      <c r="I618" s="182"/>
      <c r="J618" s="183"/>
      <c r="K618" s="189"/>
      <c r="L618" s="192"/>
      <c r="M618" s="194"/>
      <c r="N618" s="196"/>
    </row>
    <row r="619" spans="1:14" ht="39.950000000000003" customHeight="1" x14ac:dyDescent="0.25">
      <c r="A619" s="2">
        <f t="shared" si="9"/>
        <v>606</v>
      </c>
      <c r="B619" s="178"/>
      <c r="C619" s="218"/>
      <c r="D619" s="188"/>
      <c r="E619" s="180"/>
      <c r="F619" s="180"/>
      <c r="G619" s="180"/>
      <c r="H619" s="184"/>
      <c r="I619" s="185"/>
      <c r="J619" s="186"/>
      <c r="K619" s="190"/>
      <c r="L619" s="193"/>
      <c r="M619" s="195"/>
      <c r="N619" s="197"/>
    </row>
    <row r="620" spans="1:14" ht="39.950000000000003" customHeight="1" x14ac:dyDescent="0.25">
      <c r="A620" s="2">
        <f t="shared" si="9"/>
        <v>607</v>
      </c>
      <c r="B620" s="177"/>
      <c r="C620" s="217"/>
      <c r="D620" s="187"/>
      <c r="E620" s="179"/>
      <c r="F620" s="182"/>
      <c r="G620" s="183"/>
      <c r="H620" s="179"/>
      <c r="I620" s="182"/>
      <c r="J620" s="183"/>
      <c r="K620" s="189"/>
      <c r="L620" s="192"/>
      <c r="M620" s="194"/>
      <c r="N620" s="196"/>
    </row>
    <row r="621" spans="1:14" ht="39.950000000000003" customHeight="1" x14ac:dyDescent="0.25">
      <c r="A621" s="2">
        <f t="shared" si="9"/>
        <v>608</v>
      </c>
      <c r="B621" s="178"/>
      <c r="C621" s="218"/>
      <c r="D621" s="188"/>
      <c r="E621" s="180"/>
      <c r="F621" s="180"/>
      <c r="G621" s="180"/>
      <c r="H621" s="184"/>
      <c r="I621" s="185"/>
      <c r="J621" s="186"/>
      <c r="K621" s="190"/>
      <c r="L621" s="193"/>
      <c r="M621" s="195"/>
      <c r="N621" s="197"/>
    </row>
    <row r="622" spans="1:14" ht="39.950000000000003" customHeight="1" x14ac:dyDescent="0.25">
      <c r="A622" s="2">
        <f t="shared" si="9"/>
        <v>609</v>
      </c>
      <c r="B622" s="177"/>
      <c r="C622" s="217"/>
      <c r="D622" s="187"/>
      <c r="E622" s="181"/>
      <c r="F622" s="181"/>
      <c r="G622" s="181"/>
      <c r="H622" s="179"/>
      <c r="I622" s="182"/>
      <c r="J622" s="183"/>
      <c r="K622" s="189"/>
      <c r="L622" s="192"/>
      <c r="M622" s="194"/>
      <c r="N622" s="196"/>
    </row>
    <row r="623" spans="1:14" ht="39.950000000000003" customHeight="1" x14ac:dyDescent="0.25">
      <c r="A623" s="2">
        <f t="shared" si="9"/>
        <v>610</v>
      </c>
      <c r="B623" s="178"/>
      <c r="C623" s="218"/>
      <c r="D623" s="188"/>
      <c r="E623" s="180"/>
      <c r="F623" s="180"/>
      <c r="G623" s="180"/>
      <c r="H623" s="184"/>
      <c r="I623" s="185"/>
      <c r="J623" s="186"/>
      <c r="K623" s="190"/>
      <c r="L623" s="193"/>
      <c r="M623" s="195"/>
      <c r="N623" s="197"/>
    </row>
    <row r="624" spans="1:14" ht="39.950000000000003" customHeight="1" x14ac:dyDescent="0.25">
      <c r="A624" s="2">
        <f t="shared" si="9"/>
        <v>611</v>
      </c>
      <c r="B624" s="177"/>
      <c r="C624" s="217"/>
      <c r="D624" s="187"/>
      <c r="E624" s="179"/>
      <c r="F624" s="182"/>
      <c r="G624" s="183"/>
      <c r="H624" s="179"/>
      <c r="I624" s="182"/>
      <c r="J624" s="183"/>
      <c r="K624" s="189"/>
      <c r="L624" s="192"/>
      <c r="M624" s="194"/>
      <c r="N624" s="196"/>
    </row>
    <row r="625" spans="1:14" ht="39.950000000000003" customHeight="1" x14ac:dyDescent="0.25">
      <c r="A625" s="2">
        <f t="shared" si="9"/>
        <v>612</v>
      </c>
      <c r="B625" s="178"/>
      <c r="C625" s="218"/>
      <c r="D625" s="188"/>
      <c r="E625" s="180"/>
      <c r="F625" s="180"/>
      <c r="G625" s="180"/>
      <c r="H625" s="184"/>
      <c r="I625" s="185"/>
      <c r="J625" s="186"/>
      <c r="K625" s="190"/>
      <c r="L625" s="193"/>
      <c r="M625" s="195"/>
      <c r="N625" s="197"/>
    </row>
    <row r="626" spans="1:14" ht="39.950000000000003" customHeight="1" x14ac:dyDescent="0.25">
      <c r="A626" s="2">
        <f t="shared" si="9"/>
        <v>613</v>
      </c>
      <c r="B626" s="177"/>
      <c r="C626" s="217"/>
      <c r="D626" s="187"/>
      <c r="E626" s="179"/>
      <c r="F626" s="182"/>
      <c r="G626" s="183"/>
      <c r="H626" s="179"/>
      <c r="I626" s="182"/>
      <c r="J626" s="183"/>
      <c r="K626" s="189"/>
      <c r="L626" s="192"/>
      <c r="M626" s="194"/>
      <c r="N626" s="196"/>
    </row>
    <row r="627" spans="1:14" ht="39.950000000000003" customHeight="1" x14ac:dyDescent="0.25">
      <c r="A627" s="2">
        <f t="shared" si="9"/>
        <v>614</v>
      </c>
      <c r="B627" s="178"/>
      <c r="C627" s="218"/>
      <c r="D627" s="188"/>
      <c r="E627" s="180"/>
      <c r="F627" s="180"/>
      <c r="G627" s="180"/>
      <c r="H627" s="184"/>
      <c r="I627" s="185"/>
      <c r="J627" s="186"/>
      <c r="K627" s="190"/>
      <c r="L627" s="193"/>
      <c r="M627" s="195"/>
      <c r="N627" s="197"/>
    </row>
    <row r="628" spans="1:14" ht="39.950000000000003" customHeight="1" x14ac:dyDescent="0.25">
      <c r="A628" s="2">
        <f t="shared" si="9"/>
        <v>615</v>
      </c>
      <c r="B628" s="177"/>
      <c r="C628" s="217"/>
      <c r="D628" s="187"/>
      <c r="E628" s="179"/>
      <c r="F628" s="182"/>
      <c r="G628" s="183"/>
      <c r="H628" s="179"/>
      <c r="I628" s="182"/>
      <c r="J628" s="183"/>
      <c r="K628" s="189"/>
      <c r="L628" s="192"/>
      <c r="M628" s="194"/>
      <c r="N628" s="196"/>
    </row>
    <row r="629" spans="1:14" ht="39.950000000000003" customHeight="1" x14ac:dyDescent="0.25">
      <c r="A629" s="2">
        <f t="shared" si="9"/>
        <v>616</v>
      </c>
      <c r="B629" s="178"/>
      <c r="C629" s="218"/>
      <c r="D629" s="188"/>
      <c r="E629" s="180"/>
      <c r="F629" s="180"/>
      <c r="G629" s="180"/>
      <c r="H629" s="184"/>
      <c r="I629" s="185"/>
      <c r="J629" s="186"/>
      <c r="K629" s="190"/>
      <c r="L629" s="193"/>
      <c r="M629" s="195"/>
      <c r="N629" s="197"/>
    </row>
    <row r="630" spans="1:14" ht="39.950000000000003" customHeight="1" x14ac:dyDescent="0.25">
      <c r="A630" s="2">
        <f t="shared" si="9"/>
        <v>617</v>
      </c>
      <c r="B630" s="177"/>
      <c r="C630" s="217"/>
      <c r="D630" s="187"/>
      <c r="E630" s="179"/>
      <c r="F630" s="182"/>
      <c r="G630" s="183"/>
      <c r="H630" s="179"/>
      <c r="I630" s="182"/>
      <c r="J630" s="183"/>
      <c r="K630" s="189"/>
      <c r="L630" s="192"/>
      <c r="M630" s="194"/>
      <c r="N630" s="196"/>
    </row>
    <row r="631" spans="1:14" ht="39.950000000000003" customHeight="1" x14ac:dyDescent="0.25">
      <c r="A631" s="2">
        <f t="shared" si="9"/>
        <v>618</v>
      </c>
      <c r="B631" s="178"/>
      <c r="C631" s="218"/>
      <c r="D631" s="188"/>
      <c r="E631" s="180"/>
      <c r="F631" s="180"/>
      <c r="G631" s="180"/>
      <c r="H631" s="184"/>
      <c r="I631" s="185"/>
      <c r="J631" s="186"/>
      <c r="K631" s="190"/>
      <c r="L631" s="193"/>
      <c r="M631" s="195"/>
      <c r="N631" s="197"/>
    </row>
    <row r="632" spans="1:14" ht="39.950000000000003" customHeight="1" x14ac:dyDescent="0.25">
      <c r="A632" s="2">
        <f t="shared" si="9"/>
        <v>619</v>
      </c>
      <c r="B632" s="177"/>
      <c r="C632" s="217"/>
      <c r="D632" s="187"/>
      <c r="E632" s="181"/>
      <c r="F632" s="181"/>
      <c r="G632" s="181"/>
      <c r="H632" s="179"/>
      <c r="I632" s="182"/>
      <c r="J632" s="183"/>
      <c r="K632" s="189"/>
      <c r="L632" s="192"/>
      <c r="M632" s="194"/>
      <c r="N632" s="196"/>
    </row>
    <row r="633" spans="1:14" ht="39.950000000000003" customHeight="1" x14ac:dyDescent="0.25">
      <c r="A633" s="2">
        <f t="shared" si="9"/>
        <v>620</v>
      </c>
      <c r="B633" s="178"/>
      <c r="C633" s="218"/>
      <c r="D633" s="188"/>
      <c r="E633" s="180"/>
      <c r="F633" s="180"/>
      <c r="G633" s="180"/>
      <c r="H633" s="184"/>
      <c r="I633" s="185"/>
      <c r="J633" s="186"/>
      <c r="K633" s="190"/>
      <c r="L633" s="193"/>
      <c r="M633" s="195"/>
      <c r="N633" s="197"/>
    </row>
    <row r="634" spans="1:14" ht="39.950000000000003" customHeight="1" x14ac:dyDescent="0.25">
      <c r="A634" s="2">
        <f t="shared" si="9"/>
        <v>621</v>
      </c>
      <c r="B634" s="177"/>
      <c r="C634" s="217"/>
      <c r="D634" s="187"/>
      <c r="E634" s="179"/>
      <c r="F634" s="182"/>
      <c r="G634" s="183"/>
      <c r="H634" s="179"/>
      <c r="I634" s="182"/>
      <c r="J634" s="183"/>
      <c r="K634" s="189"/>
      <c r="L634" s="192"/>
      <c r="M634" s="194"/>
      <c r="N634" s="196"/>
    </row>
    <row r="635" spans="1:14" ht="39.950000000000003" customHeight="1" x14ac:dyDescent="0.25">
      <c r="A635" s="2">
        <f t="shared" si="9"/>
        <v>622</v>
      </c>
      <c r="B635" s="178"/>
      <c r="C635" s="218"/>
      <c r="D635" s="188"/>
      <c r="E635" s="180"/>
      <c r="F635" s="180"/>
      <c r="G635" s="180"/>
      <c r="H635" s="184"/>
      <c r="I635" s="185"/>
      <c r="J635" s="186"/>
      <c r="K635" s="190"/>
      <c r="L635" s="193"/>
      <c r="M635" s="195"/>
      <c r="N635" s="197"/>
    </row>
    <row r="636" spans="1:14" ht="39.950000000000003" customHeight="1" x14ac:dyDescent="0.25">
      <c r="A636" s="2">
        <f t="shared" si="9"/>
        <v>623</v>
      </c>
      <c r="B636" s="177"/>
      <c r="C636" s="217"/>
      <c r="D636" s="187"/>
      <c r="E636" s="179"/>
      <c r="F636" s="182"/>
      <c r="G636" s="183"/>
      <c r="H636" s="179"/>
      <c r="I636" s="182"/>
      <c r="J636" s="183"/>
      <c r="K636" s="189"/>
      <c r="L636" s="192"/>
      <c r="M636" s="194"/>
      <c r="N636" s="196"/>
    </row>
    <row r="637" spans="1:14" ht="39.950000000000003" customHeight="1" x14ac:dyDescent="0.25">
      <c r="A637" s="2">
        <f t="shared" si="9"/>
        <v>624</v>
      </c>
      <c r="B637" s="178"/>
      <c r="C637" s="218"/>
      <c r="D637" s="188"/>
      <c r="E637" s="180"/>
      <c r="F637" s="180"/>
      <c r="G637" s="180"/>
      <c r="H637" s="184"/>
      <c r="I637" s="185"/>
      <c r="J637" s="186"/>
      <c r="K637" s="190"/>
      <c r="L637" s="193"/>
      <c r="M637" s="195"/>
      <c r="N637" s="197"/>
    </row>
    <row r="638" spans="1:14" ht="39.950000000000003" customHeight="1" x14ac:dyDescent="0.25">
      <c r="A638" s="2">
        <f t="shared" si="9"/>
        <v>625</v>
      </c>
      <c r="B638" s="177"/>
      <c r="C638" s="217"/>
      <c r="D638" s="187"/>
      <c r="E638" s="179"/>
      <c r="F638" s="182"/>
      <c r="G638" s="183"/>
      <c r="H638" s="179"/>
      <c r="I638" s="182"/>
      <c r="J638" s="183"/>
      <c r="K638" s="189"/>
      <c r="L638" s="192"/>
      <c r="M638" s="194"/>
      <c r="N638" s="196"/>
    </row>
    <row r="639" spans="1:14" ht="39.950000000000003" customHeight="1" x14ac:dyDescent="0.25">
      <c r="A639" s="2">
        <f t="shared" si="9"/>
        <v>626</v>
      </c>
      <c r="B639" s="178"/>
      <c r="C639" s="218"/>
      <c r="D639" s="188"/>
      <c r="E639" s="180"/>
      <c r="F639" s="180"/>
      <c r="G639" s="180"/>
      <c r="H639" s="184"/>
      <c r="I639" s="185"/>
      <c r="J639" s="186"/>
      <c r="K639" s="190"/>
      <c r="L639" s="193"/>
      <c r="M639" s="195"/>
      <c r="N639" s="197"/>
    </row>
    <row r="640" spans="1:14" ht="39.950000000000003" customHeight="1" x14ac:dyDescent="0.25">
      <c r="A640" s="2">
        <f t="shared" si="9"/>
        <v>627</v>
      </c>
      <c r="B640" s="177"/>
      <c r="C640" s="217"/>
      <c r="D640" s="187"/>
      <c r="E640" s="179"/>
      <c r="F640" s="182"/>
      <c r="G640" s="183"/>
      <c r="H640" s="179"/>
      <c r="I640" s="182"/>
      <c r="J640" s="183"/>
      <c r="K640" s="189"/>
      <c r="L640" s="192"/>
      <c r="M640" s="194"/>
      <c r="N640" s="196"/>
    </row>
    <row r="641" spans="1:14" ht="39.950000000000003" customHeight="1" x14ac:dyDescent="0.25">
      <c r="A641" s="2">
        <f t="shared" si="9"/>
        <v>628</v>
      </c>
      <c r="B641" s="178"/>
      <c r="C641" s="218"/>
      <c r="D641" s="188"/>
      <c r="E641" s="180"/>
      <c r="F641" s="180"/>
      <c r="G641" s="180"/>
      <c r="H641" s="184"/>
      <c r="I641" s="185"/>
      <c r="J641" s="186"/>
      <c r="K641" s="190"/>
      <c r="L641" s="193"/>
      <c r="M641" s="195"/>
      <c r="N641" s="197"/>
    </row>
    <row r="642" spans="1:14" ht="39.950000000000003" customHeight="1" x14ac:dyDescent="0.25">
      <c r="A642" s="2">
        <f t="shared" si="9"/>
        <v>629</v>
      </c>
      <c r="B642" s="177"/>
      <c r="C642" s="217"/>
      <c r="D642" s="187"/>
      <c r="E642" s="181"/>
      <c r="F642" s="181"/>
      <c r="G642" s="181"/>
      <c r="H642" s="179"/>
      <c r="I642" s="182"/>
      <c r="J642" s="183"/>
      <c r="K642" s="189"/>
      <c r="L642" s="192"/>
      <c r="M642" s="194"/>
      <c r="N642" s="196"/>
    </row>
    <row r="643" spans="1:14" ht="39.950000000000003" customHeight="1" x14ac:dyDescent="0.25">
      <c r="A643" s="2">
        <f t="shared" si="9"/>
        <v>630</v>
      </c>
      <c r="B643" s="178"/>
      <c r="C643" s="218"/>
      <c r="D643" s="188"/>
      <c r="E643" s="180"/>
      <c r="F643" s="180"/>
      <c r="G643" s="180"/>
      <c r="H643" s="184"/>
      <c r="I643" s="185"/>
      <c r="J643" s="186"/>
      <c r="K643" s="190"/>
      <c r="L643" s="193"/>
      <c r="M643" s="195"/>
      <c r="N643" s="197"/>
    </row>
    <row r="644" spans="1:14" ht="39.950000000000003" customHeight="1" x14ac:dyDescent="0.25">
      <c r="A644" s="2">
        <f t="shared" si="9"/>
        <v>631</v>
      </c>
      <c r="B644" s="177"/>
      <c r="C644" s="217"/>
      <c r="D644" s="187"/>
      <c r="E644" s="179"/>
      <c r="F644" s="182"/>
      <c r="G644" s="183"/>
      <c r="H644" s="179"/>
      <c r="I644" s="182"/>
      <c r="J644" s="183"/>
      <c r="K644" s="189"/>
      <c r="L644" s="192"/>
      <c r="M644" s="194"/>
      <c r="N644" s="196"/>
    </row>
    <row r="645" spans="1:14" ht="39.950000000000003" customHeight="1" x14ac:dyDescent="0.25">
      <c r="A645" s="2">
        <f t="shared" si="9"/>
        <v>632</v>
      </c>
      <c r="B645" s="178"/>
      <c r="C645" s="218"/>
      <c r="D645" s="188"/>
      <c r="E645" s="180"/>
      <c r="F645" s="180"/>
      <c r="G645" s="180"/>
      <c r="H645" s="184"/>
      <c r="I645" s="185"/>
      <c r="J645" s="186"/>
      <c r="K645" s="190"/>
      <c r="L645" s="193"/>
      <c r="M645" s="195"/>
      <c r="N645" s="197"/>
    </row>
    <row r="646" spans="1:14" ht="39.950000000000003" customHeight="1" x14ac:dyDescent="0.25">
      <c r="A646" s="2">
        <f t="shared" si="9"/>
        <v>633</v>
      </c>
      <c r="B646" s="177"/>
      <c r="C646" s="217"/>
      <c r="D646" s="187"/>
      <c r="E646" s="179"/>
      <c r="F646" s="182"/>
      <c r="G646" s="183"/>
      <c r="H646" s="179"/>
      <c r="I646" s="182"/>
      <c r="J646" s="183"/>
      <c r="K646" s="189"/>
      <c r="L646" s="192"/>
      <c r="M646" s="194"/>
      <c r="N646" s="196"/>
    </row>
    <row r="647" spans="1:14" ht="39.950000000000003" customHeight="1" x14ac:dyDescent="0.25">
      <c r="A647" s="2">
        <f t="shared" si="9"/>
        <v>634</v>
      </c>
      <c r="B647" s="178"/>
      <c r="C647" s="218"/>
      <c r="D647" s="188"/>
      <c r="E647" s="180"/>
      <c r="F647" s="180"/>
      <c r="G647" s="180"/>
      <c r="H647" s="184"/>
      <c r="I647" s="185"/>
      <c r="J647" s="186"/>
      <c r="K647" s="190"/>
      <c r="L647" s="193"/>
      <c r="M647" s="195"/>
      <c r="N647" s="197"/>
    </row>
    <row r="648" spans="1:14" ht="39.950000000000003" customHeight="1" x14ac:dyDescent="0.25">
      <c r="A648" s="2">
        <f t="shared" si="9"/>
        <v>635</v>
      </c>
      <c r="B648" s="177"/>
      <c r="C648" s="217"/>
      <c r="D648" s="187"/>
      <c r="E648" s="179"/>
      <c r="F648" s="182"/>
      <c r="G648" s="183"/>
      <c r="H648" s="179"/>
      <c r="I648" s="182"/>
      <c r="J648" s="183"/>
      <c r="K648" s="189"/>
      <c r="L648" s="192"/>
      <c r="M648" s="194"/>
      <c r="N648" s="196"/>
    </row>
    <row r="649" spans="1:14" ht="39.950000000000003" customHeight="1" x14ac:dyDescent="0.25">
      <c r="A649" s="2">
        <f t="shared" si="9"/>
        <v>636</v>
      </c>
      <c r="B649" s="178"/>
      <c r="C649" s="218"/>
      <c r="D649" s="188"/>
      <c r="E649" s="180"/>
      <c r="F649" s="180"/>
      <c r="G649" s="180"/>
      <c r="H649" s="184"/>
      <c r="I649" s="185"/>
      <c r="J649" s="186"/>
      <c r="K649" s="190"/>
      <c r="L649" s="193"/>
      <c r="M649" s="195"/>
      <c r="N649" s="197"/>
    </row>
    <row r="650" spans="1:14" ht="39.950000000000003" customHeight="1" x14ac:dyDescent="0.25">
      <c r="A650" s="2">
        <f t="shared" si="9"/>
        <v>637</v>
      </c>
      <c r="B650" s="177"/>
      <c r="C650" s="217"/>
      <c r="D650" s="187"/>
      <c r="E650" s="179"/>
      <c r="F650" s="182"/>
      <c r="G650" s="183"/>
      <c r="H650" s="179"/>
      <c r="I650" s="182"/>
      <c r="J650" s="183"/>
      <c r="K650" s="189"/>
      <c r="L650" s="192"/>
      <c r="M650" s="194"/>
      <c r="N650" s="196"/>
    </row>
    <row r="651" spans="1:14" ht="39.950000000000003" customHeight="1" x14ac:dyDescent="0.25">
      <c r="A651" s="2">
        <f t="shared" si="9"/>
        <v>638</v>
      </c>
      <c r="B651" s="178"/>
      <c r="C651" s="218"/>
      <c r="D651" s="188"/>
      <c r="E651" s="180"/>
      <c r="F651" s="180"/>
      <c r="G651" s="180"/>
      <c r="H651" s="184"/>
      <c r="I651" s="185"/>
      <c r="J651" s="186"/>
      <c r="K651" s="190"/>
      <c r="L651" s="193"/>
      <c r="M651" s="195"/>
      <c r="N651" s="197"/>
    </row>
    <row r="652" spans="1:14" ht="39.950000000000003" customHeight="1" x14ac:dyDescent="0.25">
      <c r="A652" s="2">
        <f t="shared" si="9"/>
        <v>639</v>
      </c>
      <c r="B652" s="177"/>
      <c r="C652" s="217"/>
      <c r="D652" s="187"/>
      <c r="E652" s="181"/>
      <c r="F652" s="181"/>
      <c r="G652" s="181"/>
      <c r="H652" s="179"/>
      <c r="I652" s="182"/>
      <c r="J652" s="183"/>
      <c r="K652" s="189"/>
      <c r="L652" s="192"/>
      <c r="M652" s="194"/>
      <c r="N652" s="196"/>
    </row>
    <row r="653" spans="1:14" ht="39.950000000000003" customHeight="1" x14ac:dyDescent="0.25">
      <c r="A653" s="2">
        <f t="shared" si="9"/>
        <v>640</v>
      </c>
      <c r="B653" s="178"/>
      <c r="C653" s="218"/>
      <c r="D653" s="188"/>
      <c r="E653" s="180"/>
      <c r="F653" s="180"/>
      <c r="G653" s="180"/>
      <c r="H653" s="184"/>
      <c r="I653" s="185"/>
      <c r="J653" s="186"/>
      <c r="K653" s="190"/>
      <c r="L653" s="193"/>
      <c r="M653" s="195"/>
      <c r="N653" s="197"/>
    </row>
    <row r="654" spans="1:14" ht="39.950000000000003" customHeight="1" x14ac:dyDescent="0.25">
      <c r="A654" s="2">
        <f t="shared" si="9"/>
        <v>641</v>
      </c>
      <c r="B654" s="177"/>
      <c r="C654" s="217"/>
      <c r="D654" s="187"/>
      <c r="E654" s="179"/>
      <c r="F654" s="182"/>
      <c r="G654" s="183"/>
      <c r="H654" s="179"/>
      <c r="I654" s="182"/>
      <c r="J654" s="183"/>
      <c r="K654" s="189"/>
      <c r="L654" s="192"/>
      <c r="M654" s="194"/>
      <c r="N654" s="196"/>
    </row>
    <row r="655" spans="1:14" ht="39.950000000000003" customHeight="1" x14ac:dyDescent="0.25">
      <c r="A655" s="2">
        <f t="shared" ref="A655:A718" si="10">ROW(A642)</f>
        <v>642</v>
      </c>
      <c r="B655" s="178"/>
      <c r="C655" s="218"/>
      <c r="D655" s="188"/>
      <c r="E655" s="180"/>
      <c r="F655" s="180"/>
      <c r="G655" s="180"/>
      <c r="H655" s="184"/>
      <c r="I655" s="185"/>
      <c r="J655" s="186"/>
      <c r="K655" s="190"/>
      <c r="L655" s="193"/>
      <c r="M655" s="195"/>
      <c r="N655" s="197"/>
    </row>
    <row r="656" spans="1:14" ht="39.950000000000003" customHeight="1" x14ac:dyDescent="0.25">
      <c r="A656" s="2">
        <f t="shared" si="10"/>
        <v>643</v>
      </c>
      <c r="B656" s="177"/>
      <c r="C656" s="217"/>
      <c r="D656" s="187"/>
      <c r="E656" s="179"/>
      <c r="F656" s="182"/>
      <c r="G656" s="183"/>
      <c r="H656" s="179"/>
      <c r="I656" s="182"/>
      <c r="J656" s="183"/>
      <c r="K656" s="189"/>
      <c r="L656" s="192"/>
      <c r="M656" s="194"/>
      <c r="N656" s="196"/>
    </row>
    <row r="657" spans="1:14" ht="39.950000000000003" customHeight="1" x14ac:dyDescent="0.25">
      <c r="A657" s="2">
        <f t="shared" si="10"/>
        <v>644</v>
      </c>
      <c r="B657" s="178"/>
      <c r="C657" s="218"/>
      <c r="D657" s="188"/>
      <c r="E657" s="180"/>
      <c r="F657" s="180"/>
      <c r="G657" s="180"/>
      <c r="H657" s="184"/>
      <c r="I657" s="185"/>
      <c r="J657" s="186"/>
      <c r="K657" s="190"/>
      <c r="L657" s="193"/>
      <c r="M657" s="195"/>
      <c r="N657" s="197"/>
    </row>
    <row r="658" spans="1:14" ht="39.950000000000003" customHeight="1" x14ac:dyDescent="0.25">
      <c r="A658" s="2">
        <f t="shared" si="10"/>
        <v>645</v>
      </c>
      <c r="B658" s="177"/>
      <c r="C658" s="217"/>
      <c r="D658" s="187"/>
      <c r="E658" s="179"/>
      <c r="F658" s="182"/>
      <c r="G658" s="183"/>
      <c r="H658" s="179"/>
      <c r="I658" s="182"/>
      <c r="J658" s="183"/>
      <c r="K658" s="189"/>
      <c r="L658" s="192"/>
      <c r="M658" s="194"/>
      <c r="N658" s="196"/>
    </row>
    <row r="659" spans="1:14" ht="39.950000000000003" customHeight="1" x14ac:dyDescent="0.25">
      <c r="A659" s="2">
        <f t="shared" si="10"/>
        <v>646</v>
      </c>
      <c r="B659" s="178"/>
      <c r="C659" s="218"/>
      <c r="D659" s="188"/>
      <c r="E659" s="180"/>
      <c r="F659" s="180"/>
      <c r="G659" s="180"/>
      <c r="H659" s="184"/>
      <c r="I659" s="185"/>
      <c r="J659" s="186"/>
      <c r="K659" s="190"/>
      <c r="L659" s="193"/>
      <c r="M659" s="195"/>
      <c r="N659" s="197"/>
    </row>
    <row r="660" spans="1:14" ht="39.950000000000003" customHeight="1" x14ac:dyDescent="0.25">
      <c r="A660" s="2">
        <f t="shared" si="10"/>
        <v>647</v>
      </c>
      <c r="B660" s="177"/>
      <c r="C660" s="217"/>
      <c r="D660" s="187"/>
      <c r="E660" s="179"/>
      <c r="F660" s="182"/>
      <c r="G660" s="183"/>
      <c r="H660" s="179"/>
      <c r="I660" s="182"/>
      <c r="J660" s="183"/>
      <c r="K660" s="189"/>
      <c r="L660" s="192"/>
      <c r="M660" s="194"/>
      <c r="N660" s="196"/>
    </row>
    <row r="661" spans="1:14" ht="39.950000000000003" customHeight="1" x14ac:dyDescent="0.25">
      <c r="A661" s="2">
        <f t="shared" si="10"/>
        <v>648</v>
      </c>
      <c r="B661" s="178"/>
      <c r="C661" s="218"/>
      <c r="D661" s="188"/>
      <c r="E661" s="180"/>
      <c r="F661" s="180"/>
      <c r="G661" s="180"/>
      <c r="H661" s="184"/>
      <c r="I661" s="185"/>
      <c r="J661" s="186"/>
      <c r="K661" s="190"/>
      <c r="L661" s="193"/>
      <c r="M661" s="195"/>
      <c r="N661" s="197"/>
    </row>
    <row r="662" spans="1:14" ht="39.950000000000003" customHeight="1" x14ac:dyDescent="0.25">
      <c r="A662" s="2">
        <f t="shared" si="10"/>
        <v>649</v>
      </c>
      <c r="B662" s="177"/>
      <c r="C662" s="217"/>
      <c r="D662" s="187"/>
      <c r="E662" s="181"/>
      <c r="F662" s="181"/>
      <c r="G662" s="181"/>
      <c r="H662" s="179"/>
      <c r="I662" s="182"/>
      <c r="J662" s="183"/>
      <c r="K662" s="189"/>
      <c r="L662" s="192"/>
      <c r="M662" s="194"/>
      <c r="N662" s="196"/>
    </row>
    <row r="663" spans="1:14" ht="39.950000000000003" customHeight="1" x14ac:dyDescent="0.25">
      <c r="A663" s="2">
        <f t="shared" si="10"/>
        <v>650</v>
      </c>
      <c r="B663" s="178"/>
      <c r="C663" s="218"/>
      <c r="D663" s="188"/>
      <c r="E663" s="180"/>
      <c r="F663" s="180"/>
      <c r="G663" s="180"/>
      <c r="H663" s="184"/>
      <c r="I663" s="185"/>
      <c r="J663" s="186"/>
      <c r="K663" s="190"/>
      <c r="L663" s="193"/>
      <c r="M663" s="195"/>
      <c r="N663" s="197"/>
    </row>
    <row r="664" spans="1:14" ht="39.950000000000003" customHeight="1" x14ac:dyDescent="0.25">
      <c r="A664" s="2">
        <f t="shared" si="10"/>
        <v>651</v>
      </c>
      <c r="B664" s="177"/>
      <c r="C664" s="217"/>
      <c r="D664" s="187"/>
      <c r="E664" s="179"/>
      <c r="F664" s="182"/>
      <c r="G664" s="183"/>
      <c r="H664" s="179"/>
      <c r="I664" s="182"/>
      <c r="J664" s="183"/>
      <c r="K664" s="189"/>
      <c r="L664" s="192"/>
      <c r="M664" s="194"/>
      <c r="N664" s="196"/>
    </row>
    <row r="665" spans="1:14" ht="39.950000000000003" customHeight="1" x14ac:dyDescent="0.25">
      <c r="A665" s="2">
        <f t="shared" si="10"/>
        <v>652</v>
      </c>
      <c r="B665" s="178"/>
      <c r="C665" s="218"/>
      <c r="D665" s="188"/>
      <c r="E665" s="180"/>
      <c r="F665" s="180"/>
      <c r="G665" s="180"/>
      <c r="H665" s="184"/>
      <c r="I665" s="185"/>
      <c r="J665" s="186"/>
      <c r="K665" s="190"/>
      <c r="L665" s="193"/>
      <c r="M665" s="195"/>
      <c r="N665" s="197"/>
    </row>
    <row r="666" spans="1:14" ht="39.950000000000003" customHeight="1" x14ac:dyDescent="0.25">
      <c r="A666" s="2">
        <f t="shared" si="10"/>
        <v>653</v>
      </c>
      <c r="B666" s="177"/>
      <c r="C666" s="217"/>
      <c r="D666" s="187"/>
      <c r="E666" s="179"/>
      <c r="F666" s="182"/>
      <c r="G666" s="183"/>
      <c r="H666" s="179"/>
      <c r="I666" s="182"/>
      <c r="J666" s="183"/>
      <c r="K666" s="189"/>
      <c r="L666" s="192"/>
      <c r="M666" s="194"/>
      <c r="N666" s="196"/>
    </row>
    <row r="667" spans="1:14" ht="39.950000000000003" customHeight="1" x14ac:dyDescent="0.25">
      <c r="A667" s="2">
        <f t="shared" si="10"/>
        <v>654</v>
      </c>
      <c r="B667" s="178"/>
      <c r="C667" s="218"/>
      <c r="D667" s="188"/>
      <c r="E667" s="180"/>
      <c r="F667" s="180"/>
      <c r="G667" s="180"/>
      <c r="H667" s="184"/>
      <c r="I667" s="185"/>
      <c r="J667" s="186"/>
      <c r="K667" s="190"/>
      <c r="L667" s="193"/>
      <c r="M667" s="195"/>
      <c r="N667" s="197"/>
    </row>
    <row r="668" spans="1:14" ht="39.950000000000003" customHeight="1" x14ac:dyDescent="0.25">
      <c r="A668" s="2">
        <f t="shared" si="10"/>
        <v>655</v>
      </c>
      <c r="B668" s="177"/>
      <c r="C668" s="217"/>
      <c r="D668" s="187"/>
      <c r="E668" s="179"/>
      <c r="F668" s="182"/>
      <c r="G668" s="183"/>
      <c r="H668" s="179"/>
      <c r="I668" s="182"/>
      <c r="J668" s="183"/>
      <c r="K668" s="189"/>
      <c r="L668" s="192"/>
      <c r="M668" s="194"/>
      <c r="N668" s="196"/>
    </row>
    <row r="669" spans="1:14" ht="39.950000000000003" customHeight="1" x14ac:dyDescent="0.25">
      <c r="A669" s="2">
        <f t="shared" si="10"/>
        <v>656</v>
      </c>
      <c r="B669" s="178"/>
      <c r="C669" s="218"/>
      <c r="D669" s="188"/>
      <c r="E669" s="180"/>
      <c r="F669" s="180"/>
      <c r="G669" s="180"/>
      <c r="H669" s="184"/>
      <c r="I669" s="185"/>
      <c r="J669" s="186"/>
      <c r="K669" s="190"/>
      <c r="L669" s="193"/>
      <c r="M669" s="195"/>
      <c r="N669" s="197"/>
    </row>
    <row r="670" spans="1:14" ht="39.950000000000003" customHeight="1" x14ac:dyDescent="0.25">
      <c r="A670" s="2">
        <f t="shared" si="10"/>
        <v>657</v>
      </c>
      <c r="B670" s="177"/>
      <c r="C670" s="217"/>
      <c r="D670" s="187"/>
      <c r="E670" s="179"/>
      <c r="F670" s="182"/>
      <c r="G670" s="183"/>
      <c r="H670" s="179"/>
      <c r="I670" s="182"/>
      <c r="J670" s="183"/>
      <c r="K670" s="189"/>
      <c r="L670" s="192"/>
      <c r="M670" s="194"/>
      <c r="N670" s="196"/>
    </row>
    <row r="671" spans="1:14" ht="39.950000000000003" customHeight="1" x14ac:dyDescent="0.25">
      <c r="A671" s="2">
        <f t="shared" si="10"/>
        <v>658</v>
      </c>
      <c r="B671" s="178"/>
      <c r="C671" s="218"/>
      <c r="D671" s="188"/>
      <c r="E671" s="180"/>
      <c r="F671" s="180"/>
      <c r="G671" s="180"/>
      <c r="H671" s="184"/>
      <c r="I671" s="185"/>
      <c r="J671" s="186"/>
      <c r="K671" s="190"/>
      <c r="L671" s="193"/>
      <c r="M671" s="195"/>
      <c r="N671" s="197"/>
    </row>
    <row r="672" spans="1:14" ht="39.950000000000003" customHeight="1" x14ac:dyDescent="0.25">
      <c r="A672" s="2">
        <f t="shared" si="10"/>
        <v>659</v>
      </c>
      <c r="B672" s="177"/>
      <c r="C672" s="217"/>
      <c r="D672" s="187"/>
      <c r="E672" s="181"/>
      <c r="F672" s="181"/>
      <c r="G672" s="181"/>
      <c r="H672" s="179"/>
      <c r="I672" s="182"/>
      <c r="J672" s="183"/>
      <c r="K672" s="189"/>
      <c r="L672" s="192"/>
      <c r="M672" s="194"/>
      <c r="N672" s="196"/>
    </row>
    <row r="673" spans="1:14" ht="39.950000000000003" customHeight="1" x14ac:dyDescent="0.25">
      <c r="A673" s="2">
        <f t="shared" si="10"/>
        <v>660</v>
      </c>
      <c r="B673" s="178"/>
      <c r="C673" s="218"/>
      <c r="D673" s="188"/>
      <c r="E673" s="180"/>
      <c r="F673" s="180"/>
      <c r="G673" s="180"/>
      <c r="H673" s="184"/>
      <c r="I673" s="185"/>
      <c r="J673" s="186"/>
      <c r="K673" s="190"/>
      <c r="L673" s="193"/>
      <c r="M673" s="195"/>
      <c r="N673" s="197"/>
    </row>
    <row r="674" spans="1:14" ht="39.950000000000003" customHeight="1" x14ac:dyDescent="0.25">
      <c r="A674" s="2">
        <f t="shared" si="10"/>
        <v>661</v>
      </c>
      <c r="B674" s="177"/>
      <c r="C674" s="217"/>
      <c r="D674" s="187"/>
      <c r="E674" s="179"/>
      <c r="F674" s="182"/>
      <c r="G674" s="183"/>
      <c r="H674" s="179"/>
      <c r="I674" s="182"/>
      <c r="J674" s="183"/>
      <c r="K674" s="189"/>
      <c r="L674" s="192"/>
      <c r="M674" s="194"/>
      <c r="N674" s="196"/>
    </row>
    <row r="675" spans="1:14" ht="39.950000000000003" customHeight="1" x14ac:dyDescent="0.25">
      <c r="A675" s="2">
        <f t="shared" si="10"/>
        <v>662</v>
      </c>
      <c r="B675" s="178"/>
      <c r="C675" s="218"/>
      <c r="D675" s="188"/>
      <c r="E675" s="180"/>
      <c r="F675" s="180"/>
      <c r="G675" s="180"/>
      <c r="H675" s="184"/>
      <c r="I675" s="185"/>
      <c r="J675" s="186"/>
      <c r="K675" s="190"/>
      <c r="L675" s="193"/>
      <c r="M675" s="195"/>
      <c r="N675" s="197"/>
    </row>
    <row r="676" spans="1:14" ht="39.950000000000003" customHeight="1" x14ac:dyDescent="0.25">
      <c r="A676" s="2">
        <f t="shared" si="10"/>
        <v>663</v>
      </c>
      <c r="B676" s="177"/>
      <c r="C676" s="217"/>
      <c r="D676" s="187"/>
      <c r="E676" s="179"/>
      <c r="F676" s="182"/>
      <c r="G676" s="183"/>
      <c r="H676" s="179"/>
      <c r="I676" s="182"/>
      <c r="J676" s="183"/>
      <c r="K676" s="189"/>
      <c r="L676" s="192"/>
      <c r="M676" s="194"/>
      <c r="N676" s="196"/>
    </row>
    <row r="677" spans="1:14" ht="39.950000000000003" customHeight="1" x14ac:dyDescent="0.25">
      <c r="A677" s="2">
        <f t="shared" si="10"/>
        <v>664</v>
      </c>
      <c r="B677" s="178"/>
      <c r="C677" s="218"/>
      <c r="D677" s="188"/>
      <c r="E677" s="180"/>
      <c r="F677" s="180"/>
      <c r="G677" s="180"/>
      <c r="H677" s="184"/>
      <c r="I677" s="185"/>
      <c r="J677" s="186"/>
      <c r="K677" s="190"/>
      <c r="L677" s="193"/>
      <c r="M677" s="195"/>
      <c r="N677" s="197"/>
    </row>
    <row r="678" spans="1:14" ht="39.950000000000003" customHeight="1" x14ac:dyDescent="0.25">
      <c r="A678" s="2">
        <f t="shared" si="10"/>
        <v>665</v>
      </c>
      <c r="B678" s="177"/>
      <c r="C678" s="217"/>
      <c r="D678" s="187"/>
      <c r="E678" s="179"/>
      <c r="F678" s="182"/>
      <c r="G678" s="183"/>
      <c r="H678" s="179"/>
      <c r="I678" s="182"/>
      <c r="J678" s="183"/>
      <c r="K678" s="189"/>
      <c r="L678" s="192"/>
      <c r="M678" s="194"/>
      <c r="N678" s="196"/>
    </row>
    <row r="679" spans="1:14" ht="39.950000000000003" customHeight="1" x14ac:dyDescent="0.25">
      <c r="A679" s="2">
        <f t="shared" si="10"/>
        <v>666</v>
      </c>
      <c r="B679" s="178"/>
      <c r="C679" s="218"/>
      <c r="D679" s="188"/>
      <c r="E679" s="180"/>
      <c r="F679" s="180"/>
      <c r="G679" s="180"/>
      <c r="H679" s="184"/>
      <c r="I679" s="185"/>
      <c r="J679" s="186"/>
      <c r="K679" s="190"/>
      <c r="L679" s="193"/>
      <c r="M679" s="195"/>
      <c r="N679" s="197"/>
    </row>
    <row r="680" spans="1:14" ht="39.950000000000003" customHeight="1" x14ac:dyDescent="0.25">
      <c r="A680" s="2">
        <f t="shared" si="10"/>
        <v>667</v>
      </c>
      <c r="B680" s="177"/>
      <c r="C680" s="217"/>
      <c r="D680" s="187"/>
      <c r="E680" s="179"/>
      <c r="F680" s="182"/>
      <c r="G680" s="183"/>
      <c r="H680" s="179"/>
      <c r="I680" s="182"/>
      <c r="J680" s="183"/>
      <c r="K680" s="189"/>
      <c r="L680" s="192"/>
      <c r="M680" s="194"/>
      <c r="N680" s="196"/>
    </row>
    <row r="681" spans="1:14" ht="39.950000000000003" customHeight="1" x14ac:dyDescent="0.25">
      <c r="A681" s="2">
        <f t="shared" si="10"/>
        <v>668</v>
      </c>
      <c r="B681" s="178"/>
      <c r="C681" s="218"/>
      <c r="D681" s="188"/>
      <c r="E681" s="180"/>
      <c r="F681" s="180"/>
      <c r="G681" s="180"/>
      <c r="H681" s="184"/>
      <c r="I681" s="185"/>
      <c r="J681" s="186"/>
      <c r="K681" s="190"/>
      <c r="L681" s="193"/>
      <c r="M681" s="195"/>
      <c r="N681" s="197"/>
    </row>
    <row r="682" spans="1:14" ht="39.950000000000003" customHeight="1" x14ac:dyDescent="0.25">
      <c r="A682" s="2">
        <f t="shared" si="10"/>
        <v>669</v>
      </c>
      <c r="B682" s="177"/>
      <c r="C682" s="217"/>
      <c r="D682" s="187"/>
      <c r="E682" s="181"/>
      <c r="F682" s="181"/>
      <c r="G682" s="181"/>
      <c r="H682" s="179"/>
      <c r="I682" s="182"/>
      <c r="J682" s="183"/>
      <c r="K682" s="189"/>
      <c r="L682" s="192"/>
      <c r="M682" s="194"/>
      <c r="N682" s="196"/>
    </row>
    <row r="683" spans="1:14" ht="39.950000000000003" customHeight="1" x14ac:dyDescent="0.25">
      <c r="A683" s="2">
        <f t="shared" si="10"/>
        <v>670</v>
      </c>
      <c r="B683" s="178"/>
      <c r="C683" s="218"/>
      <c r="D683" s="188"/>
      <c r="E683" s="180"/>
      <c r="F683" s="180"/>
      <c r="G683" s="180"/>
      <c r="H683" s="184"/>
      <c r="I683" s="185"/>
      <c r="J683" s="186"/>
      <c r="K683" s="190"/>
      <c r="L683" s="193"/>
      <c r="M683" s="195"/>
      <c r="N683" s="197"/>
    </row>
    <row r="684" spans="1:14" ht="39.950000000000003" customHeight="1" x14ac:dyDescent="0.25">
      <c r="A684" s="2">
        <f t="shared" si="10"/>
        <v>671</v>
      </c>
      <c r="B684" s="177"/>
      <c r="C684" s="217"/>
      <c r="D684" s="187"/>
      <c r="E684" s="179"/>
      <c r="F684" s="182"/>
      <c r="G684" s="183"/>
      <c r="H684" s="179"/>
      <c r="I684" s="182"/>
      <c r="J684" s="183"/>
      <c r="K684" s="189"/>
      <c r="L684" s="192"/>
      <c r="M684" s="194"/>
      <c r="N684" s="196"/>
    </row>
    <row r="685" spans="1:14" ht="39.950000000000003" customHeight="1" x14ac:dyDescent="0.25">
      <c r="A685" s="2">
        <f t="shared" si="10"/>
        <v>672</v>
      </c>
      <c r="B685" s="178"/>
      <c r="C685" s="218"/>
      <c r="D685" s="188"/>
      <c r="E685" s="180"/>
      <c r="F685" s="180"/>
      <c r="G685" s="180"/>
      <c r="H685" s="184"/>
      <c r="I685" s="185"/>
      <c r="J685" s="186"/>
      <c r="K685" s="190"/>
      <c r="L685" s="193"/>
      <c r="M685" s="195"/>
      <c r="N685" s="197"/>
    </row>
    <row r="686" spans="1:14" ht="39.950000000000003" customHeight="1" x14ac:dyDescent="0.25">
      <c r="A686" s="2">
        <f t="shared" si="10"/>
        <v>673</v>
      </c>
      <c r="B686" s="177"/>
      <c r="C686" s="217"/>
      <c r="D686" s="187"/>
      <c r="E686" s="179"/>
      <c r="F686" s="182"/>
      <c r="G686" s="183"/>
      <c r="H686" s="179"/>
      <c r="I686" s="182"/>
      <c r="J686" s="183"/>
      <c r="K686" s="189"/>
      <c r="L686" s="192"/>
      <c r="M686" s="194"/>
      <c r="N686" s="196"/>
    </row>
    <row r="687" spans="1:14" ht="39.950000000000003" customHeight="1" x14ac:dyDescent="0.25">
      <c r="A687" s="2">
        <f t="shared" si="10"/>
        <v>674</v>
      </c>
      <c r="B687" s="178"/>
      <c r="C687" s="218"/>
      <c r="D687" s="188"/>
      <c r="E687" s="180"/>
      <c r="F687" s="180"/>
      <c r="G687" s="180"/>
      <c r="H687" s="184"/>
      <c r="I687" s="185"/>
      <c r="J687" s="186"/>
      <c r="K687" s="190"/>
      <c r="L687" s="193"/>
      <c r="M687" s="195"/>
      <c r="N687" s="197"/>
    </row>
    <row r="688" spans="1:14" ht="39.950000000000003" customHeight="1" x14ac:dyDescent="0.25">
      <c r="A688" s="2">
        <f t="shared" si="10"/>
        <v>675</v>
      </c>
      <c r="B688" s="177"/>
      <c r="C688" s="217"/>
      <c r="D688" s="187"/>
      <c r="E688" s="179"/>
      <c r="F688" s="182"/>
      <c r="G688" s="183"/>
      <c r="H688" s="179"/>
      <c r="I688" s="182"/>
      <c r="J688" s="183"/>
      <c r="K688" s="189"/>
      <c r="L688" s="192"/>
      <c r="M688" s="194"/>
      <c r="N688" s="196"/>
    </row>
    <row r="689" spans="1:14" ht="39.950000000000003" customHeight="1" x14ac:dyDescent="0.25">
      <c r="A689" s="2">
        <f t="shared" si="10"/>
        <v>676</v>
      </c>
      <c r="B689" s="178"/>
      <c r="C689" s="218"/>
      <c r="D689" s="188"/>
      <c r="E689" s="180"/>
      <c r="F689" s="180"/>
      <c r="G689" s="180"/>
      <c r="H689" s="184"/>
      <c r="I689" s="185"/>
      <c r="J689" s="186"/>
      <c r="K689" s="190"/>
      <c r="L689" s="193"/>
      <c r="M689" s="195"/>
      <c r="N689" s="197"/>
    </row>
    <row r="690" spans="1:14" ht="39.950000000000003" customHeight="1" x14ac:dyDescent="0.25">
      <c r="A690" s="2">
        <f t="shared" si="10"/>
        <v>677</v>
      </c>
      <c r="B690" s="177"/>
      <c r="C690" s="217"/>
      <c r="D690" s="187"/>
      <c r="E690" s="179"/>
      <c r="F690" s="182"/>
      <c r="G690" s="183"/>
      <c r="H690" s="179"/>
      <c r="I690" s="182"/>
      <c r="J690" s="183"/>
      <c r="K690" s="189"/>
      <c r="L690" s="192"/>
      <c r="M690" s="194"/>
      <c r="N690" s="196"/>
    </row>
    <row r="691" spans="1:14" ht="39.950000000000003" customHeight="1" x14ac:dyDescent="0.25">
      <c r="A691" s="2">
        <f t="shared" si="10"/>
        <v>678</v>
      </c>
      <c r="B691" s="178"/>
      <c r="C691" s="218"/>
      <c r="D691" s="188"/>
      <c r="E691" s="180"/>
      <c r="F691" s="180"/>
      <c r="G691" s="180"/>
      <c r="H691" s="184"/>
      <c r="I691" s="185"/>
      <c r="J691" s="186"/>
      <c r="K691" s="190"/>
      <c r="L691" s="193"/>
      <c r="M691" s="195"/>
      <c r="N691" s="197"/>
    </row>
    <row r="692" spans="1:14" ht="39.950000000000003" customHeight="1" x14ac:dyDescent="0.25">
      <c r="A692" s="2">
        <f t="shared" si="10"/>
        <v>679</v>
      </c>
      <c r="B692" s="177"/>
      <c r="C692" s="217"/>
      <c r="D692" s="187"/>
      <c r="E692" s="181"/>
      <c r="F692" s="181"/>
      <c r="G692" s="181"/>
      <c r="H692" s="179"/>
      <c r="I692" s="182"/>
      <c r="J692" s="183"/>
      <c r="K692" s="189"/>
      <c r="L692" s="192"/>
      <c r="M692" s="194"/>
      <c r="N692" s="196"/>
    </row>
    <row r="693" spans="1:14" ht="39.950000000000003" customHeight="1" x14ac:dyDescent="0.25">
      <c r="A693" s="2">
        <f t="shared" si="10"/>
        <v>680</v>
      </c>
      <c r="B693" s="178"/>
      <c r="C693" s="218"/>
      <c r="D693" s="188"/>
      <c r="E693" s="180"/>
      <c r="F693" s="180"/>
      <c r="G693" s="180"/>
      <c r="H693" s="184"/>
      <c r="I693" s="185"/>
      <c r="J693" s="186"/>
      <c r="K693" s="190"/>
      <c r="L693" s="193"/>
      <c r="M693" s="195"/>
      <c r="N693" s="197"/>
    </row>
    <row r="694" spans="1:14" ht="39.950000000000003" customHeight="1" x14ac:dyDescent="0.25">
      <c r="A694" s="2">
        <f t="shared" si="10"/>
        <v>681</v>
      </c>
      <c r="B694" s="177"/>
      <c r="C694" s="217"/>
      <c r="D694" s="187"/>
      <c r="E694" s="179"/>
      <c r="F694" s="182"/>
      <c r="G694" s="183"/>
      <c r="H694" s="179"/>
      <c r="I694" s="182"/>
      <c r="J694" s="183"/>
      <c r="K694" s="189"/>
      <c r="L694" s="192"/>
      <c r="M694" s="194"/>
      <c r="N694" s="196"/>
    </row>
    <row r="695" spans="1:14" ht="39.950000000000003" customHeight="1" x14ac:dyDescent="0.25">
      <c r="A695" s="2">
        <f t="shared" si="10"/>
        <v>682</v>
      </c>
      <c r="B695" s="178"/>
      <c r="C695" s="218"/>
      <c r="D695" s="188"/>
      <c r="E695" s="180"/>
      <c r="F695" s="180"/>
      <c r="G695" s="180"/>
      <c r="H695" s="184"/>
      <c r="I695" s="185"/>
      <c r="J695" s="186"/>
      <c r="K695" s="190"/>
      <c r="L695" s="193"/>
      <c r="M695" s="195"/>
      <c r="N695" s="197"/>
    </row>
    <row r="696" spans="1:14" ht="39.950000000000003" customHeight="1" x14ac:dyDescent="0.25">
      <c r="A696" s="2">
        <f t="shared" si="10"/>
        <v>683</v>
      </c>
      <c r="B696" s="177"/>
      <c r="C696" s="217"/>
      <c r="D696" s="187"/>
      <c r="E696" s="179"/>
      <c r="F696" s="182"/>
      <c r="G696" s="183"/>
      <c r="H696" s="179"/>
      <c r="I696" s="182"/>
      <c r="J696" s="183"/>
      <c r="K696" s="189"/>
      <c r="L696" s="192"/>
      <c r="M696" s="194"/>
      <c r="N696" s="196"/>
    </row>
    <row r="697" spans="1:14" ht="39.950000000000003" customHeight="1" x14ac:dyDescent="0.25">
      <c r="A697" s="2">
        <f t="shared" si="10"/>
        <v>684</v>
      </c>
      <c r="B697" s="178"/>
      <c r="C697" s="218"/>
      <c r="D697" s="188"/>
      <c r="E697" s="180"/>
      <c r="F697" s="180"/>
      <c r="G697" s="180"/>
      <c r="H697" s="184"/>
      <c r="I697" s="185"/>
      <c r="J697" s="186"/>
      <c r="K697" s="190"/>
      <c r="L697" s="193"/>
      <c r="M697" s="195"/>
      <c r="N697" s="197"/>
    </row>
    <row r="698" spans="1:14" ht="39.950000000000003" customHeight="1" x14ac:dyDescent="0.25">
      <c r="A698" s="2">
        <f t="shared" si="10"/>
        <v>685</v>
      </c>
      <c r="B698" s="177"/>
      <c r="C698" s="217"/>
      <c r="D698" s="187"/>
      <c r="E698" s="179"/>
      <c r="F698" s="182"/>
      <c r="G698" s="183"/>
      <c r="H698" s="179"/>
      <c r="I698" s="182"/>
      <c r="J698" s="183"/>
      <c r="K698" s="189"/>
      <c r="L698" s="192"/>
      <c r="M698" s="194"/>
      <c r="N698" s="196"/>
    </row>
    <row r="699" spans="1:14" ht="39.950000000000003" customHeight="1" x14ac:dyDescent="0.25">
      <c r="A699" s="2">
        <f t="shared" si="10"/>
        <v>686</v>
      </c>
      <c r="B699" s="178"/>
      <c r="C699" s="218"/>
      <c r="D699" s="188"/>
      <c r="E699" s="180"/>
      <c r="F699" s="180"/>
      <c r="G699" s="180"/>
      <c r="H699" s="184"/>
      <c r="I699" s="185"/>
      <c r="J699" s="186"/>
      <c r="K699" s="190"/>
      <c r="L699" s="193"/>
      <c r="M699" s="195"/>
      <c r="N699" s="197"/>
    </row>
    <row r="700" spans="1:14" ht="39.950000000000003" customHeight="1" x14ac:dyDescent="0.25">
      <c r="A700" s="2">
        <f t="shared" si="10"/>
        <v>687</v>
      </c>
      <c r="B700" s="177"/>
      <c r="C700" s="217"/>
      <c r="D700" s="187"/>
      <c r="E700" s="179"/>
      <c r="F700" s="182"/>
      <c r="G700" s="183"/>
      <c r="H700" s="179"/>
      <c r="I700" s="182"/>
      <c r="J700" s="183"/>
      <c r="K700" s="189"/>
      <c r="L700" s="192"/>
      <c r="M700" s="194"/>
      <c r="N700" s="196"/>
    </row>
    <row r="701" spans="1:14" ht="39.950000000000003" customHeight="1" x14ac:dyDescent="0.25">
      <c r="A701" s="2">
        <f t="shared" si="10"/>
        <v>688</v>
      </c>
      <c r="B701" s="178"/>
      <c r="C701" s="218"/>
      <c r="D701" s="188"/>
      <c r="E701" s="180"/>
      <c r="F701" s="180"/>
      <c r="G701" s="180"/>
      <c r="H701" s="184"/>
      <c r="I701" s="185"/>
      <c r="J701" s="186"/>
      <c r="K701" s="190"/>
      <c r="L701" s="193"/>
      <c r="M701" s="195"/>
      <c r="N701" s="197"/>
    </row>
    <row r="702" spans="1:14" ht="39.950000000000003" customHeight="1" x14ac:dyDescent="0.25">
      <c r="A702" s="2">
        <f t="shared" si="10"/>
        <v>689</v>
      </c>
      <c r="B702" s="177"/>
      <c r="C702" s="217"/>
      <c r="D702" s="187"/>
      <c r="E702" s="181"/>
      <c r="F702" s="181"/>
      <c r="G702" s="181"/>
      <c r="H702" s="179"/>
      <c r="I702" s="182"/>
      <c r="J702" s="183"/>
      <c r="K702" s="189"/>
      <c r="L702" s="192"/>
      <c r="M702" s="194"/>
      <c r="N702" s="196"/>
    </row>
    <row r="703" spans="1:14" ht="39.950000000000003" customHeight="1" x14ac:dyDescent="0.25">
      <c r="A703" s="2">
        <f t="shared" si="10"/>
        <v>690</v>
      </c>
      <c r="B703" s="178"/>
      <c r="C703" s="218"/>
      <c r="D703" s="188"/>
      <c r="E703" s="180"/>
      <c r="F703" s="180"/>
      <c r="G703" s="180"/>
      <c r="H703" s="184"/>
      <c r="I703" s="185"/>
      <c r="J703" s="186"/>
      <c r="K703" s="190"/>
      <c r="L703" s="193"/>
      <c r="M703" s="195"/>
      <c r="N703" s="197"/>
    </row>
    <row r="704" spans="1:14" ht="39.950000000000003" customHeight="1" x14ac:dyDescent="0.25">
      <c r="A704" s="2">
        <f t="shared" si="10"/>
        <v>691</v>
      </c>
      <c r="B704" s="177"/>
      <c r="C704" s="217"/>
      <c r="D704" s="187"/>
      <c r="E704" s="179"/>
      <c r="F704" s="182"/>
      <c r="G704" s="183"/>
      <c r="H704" s="179"/>
      <c r="I704" s="182"/>
      <c r="J704" s="183"/>
      <c r="K704" s="189"/>
      <c r="L704" s="192"/>
      <c r="M704" s="194"/>
      <c r="N704" s="196"/>
    </row>
    <row r="705" spans="1:14" ht="39.950000000000003" customHeight="1" x14ac:dyDescent="0.25">
      <c r="A705" s="2">
        <f t="shared" si="10"/>
        <v>692</v>
      </c>
      <c r="B705" s="178"/>
      <c r="C705" s="218"/>
      <c r="D705" s="188"/>
      <c r="E705" s="180"/>
      <c r="F705" s="180"/>
      <c r="G705" s="180"/>
      <c r="H705" s="184"/>
      <c r="I705" s="185"/>
      <c r="J705" s="186"/>
      <c r="K705" s="190"/>
      <c r="L705" s="193"/>
      <c r="M705" s="195"/>
      <c r="N705" s="197"/>
    </row>
    <row r="706" spans="1:14" ht="39.950000000000003" customHeight="1" x14ac:dyDescent="0.25">
      <c r="A706" s="2">
        <f t="shared" si="10"/>
        <v>693</v>
      </c>
      <c r="B706" s="177"/>
      <c r="C706" s="217"/>
      <c r="D706" s="187"/>
      <c r="E706" s="179"/>
      <c r="F706" s="182"/>
      <c r="G706" s="183"/>
      <c r="H706" s="179"/>
      <c r="I706" s="182"/>
      <c r="J706" s="183"/>
      <c r="K706" s="189"/>
      <c r="L706" s="192"/>
      <c r="M706" s="194"/>
      <c r="N706" s="196"/>
    </row>
    <row r="707" spans="1:14" ht="39.950000000000003" customHeight="1" x14ac:dyDescent="0.25">
      <c r="A707" s="2">
        <f t="shared" si="10"/>
        <v>694</v>
      </c>
      <c r="B707" s="178"/>
      <c r="C707" s="218"/>
      <c r="D707" s="188"/>
      <c r="E707" s="180"/>
      <c r="F707" s="180"/>
      <c r="G707" s="180"/>
      <c r="H707" s="184"/>
      <c r="I707" s="185"/>
      <c r="J707" s="186"/>
      <c r="K707" s="190"/>
      <c r="L707" s="193"/>
      <c r="M707" s="195"/>
      <c r="N707" s="197"/>
    </row>
    <row r="708" spans="1:14" ht="39.950000000000003" customHeight="1" x14ac:dyDescent="0.25">
      <c r="A708" s="2">
        <f t="shared" si="10"/>
        <v>695</v>
      </c>
      <c r="B708" s="177"/>
      <c r="C708" s="217"/>
      <c r="D708" s="187"/>
      <c r="E708" s="179"/>
      <c r="F708" s="182"/>
      <c r="G708" s="183"/>
      <c r="H708" s="179"/>
      <c r="I708" s="182"/>
      <c r="J708" s="183"/>
      <c r="K708" s="189"/>
      <c r="L708" s="192"/>
      <c r="M708" s="194"/>
      <c r="N708" s="196"/>
    </row>
    <row r="709" spans="1:14" ht="39.950000000000003" customHeight="1" x14ac:dyDescent="0.25">
      <c r="A709" s="2">
        <f t="shared" si="10"/>
        <v>696</v>
      </c>
      <c r="B709" s="178"/>
      <c r="C709" s="218"/>
      <c r="D709" s="188"/>
      <c r="E709" s="180"/>
      <c r="F709" s="180"/>
      <c r="G709" s="180"/>
      <c r="H709" s="184"/>
      <c r="I709" s="185"/>
      <c r="J709" s="186"/>
      <c r="K709" s="190"/>
      <c r="L709" s="193"/>
      <c r="M709" s="195"/>
      <c r="N709" s="197"/>
    </row>
    <row r="710" spans="1:14" ht="39.950000000000003" customHeight="1" x14ac:dyDescent="0.25">
      <c r="A710" s="2">
        <f t="shared" si="10"/>
        <v>697</v>
      </c>
      <c r="B710" s="177"/>
      <c r="C710" s="217"/>
      <c r="D710" s="187"/>
      <c r="E710" s="179"/>
      <c r="F710" s="182"/>
      <c r="G710" s="183"/>
      <c r="H710" s="179"/>
      <c r="I710" s="182"/>
      <c r="J710" s="183"/>
      <c r="K710" s="189"/>
      <c r="L710" s="192"/>
      <c r="M710" s="194"/>
      <c r="N710" s="196"/>
    </row>
    <row r="711" spans="1:14" ht="39.950000000000003" customHeight="1" x14ac:dyDescent="0.25">
      <c r="A711" s="2">
        <f t="shared" si="10"/>
        <v>698</v>
      </c>
      <c r="B711" s="178"/>
      <c r="C711" s="218"/>
      <c r="D711" s="188"/>
      <c r="E711" s="180"/>
      <c r="F711" s="180"/>
      <c r="G711" s="180"/>
      <c r="H711" s="184"/>
      <c r="I711" s="185"/>
      <c r="J711" s="186"/>
      <c r="K711" s="190"/>
      <c r="L711" s="193"/>
      <c r="M711" s="195"/>
      <c r="N711" s="197"/>
    </row>
    <row r="712" spans="1:14" ht="39.950000000000003" customHeight="1" x14ac:dyDescent="0.25">
      <c r="A712" s="2">
        <f t="shared" si="10"/>
        <v>699</v>
      </c>
      <c r="B712" s="177"/>
      <c r="C712" s="217"/>
      <c r="D712" s="187"/>
      <c r="E712" s="181"/>
      <c r="F712" s="181"/>
      <c r="G712" s="181"/>
      <c r="H712" s="179"/>
      <c r="I712" s="182"/>
      <c r="J712" s="183"/>
      <c r="K712" s="189"/>
      <c r="L712" s="192"/>
      <c r="M712" s="194"/>
      <c r="N712" s="196"/>
    </row>
    <row r="713" spans="1:14" ht="39.950000000000003" customHeight="1" x14ac:dyDescent="0.25">
      <c r="A713" s="2">
        <f t="shared" si="10"/>
        <v>700</v>
      </c>
      <c r="B713" s="178"/>
      <c r="C713" s="218"/>
      <c r="D713" s="188"/>
      <c r="E713" s="180"/>
      <c r="F713" s="180"/>
      <c r="G713" s="180"/>
      <c r="H713" s="184"/>
      <c r="I713" s="185"/>
      <c r="J713" s="186"/>
      <c r="K713" s="190"/>
      <c r="L713" s="193"/>
      <c r="M713" s="195"/>
      <c r="N713" s="197"/>
    </row>
    <row r="714" spans="1:14" ht="39.950000000000003" customHeight="1" x14ac:dyDescent="0.25">
      <c r="A714" s="2">
        <f t="shared" si="10"/>
        <v>701</v>
      </c>
      <c r="B714" s="177"/>
      <c r="C714" s="217"/>
      <c r="D714" s="187"/>
      <c r="E714" s="179"/>
      <c r="F714" s="182"/>
      <c r="G714" s="183"/>
      <c r="H714" s="179"/>
      <c r="I714" s="182"/>
      <c r="J714" s="183"/>
      <c r="K714" s="189"/>
      <c r="L714" s="192"/>
      <c r="M714" s="194"/>
      <c r="N714" s="196"/>
    </row>
    <row r="715" spans="1:14" ht="39.950000000000003" customHeight="1" x14ac:dyDescent="0.25">
      <c r="A715" s="2">
        <f t="shared" si="10"/>
        <v>702</v>
      </c>
      <c r="B715" s="178"/>
      <c r="C715" s="218"/>
      <c r="D715" s="188"/>
      <c r="E715" s="180"/>
      <c r="F715" s="180"/>
      <c r="G715" s="180"/>
      <c r="H715" s="184"/>
      <c r="I715" s="185"/>
      <c r="J715" s="186"/>
      <c r="K715" s="190"/>
      <c r="L715" s="193"/>
      <c r="M715" s="195"/>
      <c r="N715" s="197"/>
    </row>
    <row r="716" spans="1:14" ht="39.950000000000003" customHeight="1" x14ac:dyDescent="0.25">
      <c r="A716" s="2">
        <f t="shared" si="10"/>
        <v>703</v>
      </c>
      <c r="B716" s="177"/>
      <c r="C716" s="217"/>
      <c r="D716" s="187"/>
      <c r="E716" s="179"/>
      <c r="F716" s="182"/>
      <c r="G716" s="183"/>
      <c r="H716" s="179"/>
      <c r="I716" s="182"/>
      <c r="J716" s="183"/>
      <c r="K716" s="189"/>
      <c r="L716" s="192"/>
      <c r="M716" s="194"/>
      <c r="N716" s="196"/>
    </row>
    <row r="717" spans="1:14" ht="39.950000000000003" customHeight="1" x14ac:dyDescent="0.25">
      <c r="A717" s="2">
        <f t="shared" si="10"/>
        <v>704</v>
      </c>
      <c r="B717" s="178"/>
      <c r="C717" s="218"/>
      <c r="D717" s="188"/>
      <c r="E717" s="180"/>
      <c r="F717" s="180"/>
      <c r="G717" s="180"/>
      <c r="H717" s="184"/>
      <c r="I717" s="185"/>
      <c r="J717" s="186"/>
      <c r="K717" s="190"/>
      <c r="L717" s="193"/>
      <c r="M717" s="195"/>
      <c r="N717" s="197"/>
    </row>
    <row r="718" spans="1:14" ht="39.950000000000003" customHeight="1" x14ac:dyDescent="0.25">
      <c r="A718" s="2">
        <f t="shared" si="10"/>
        <v>705</v>
      </c>
      <c r="B718" s="177"/>
      <c r="C718" s="217"/>
      <c r="D718" s="187"/>
      <c r="E718" s="179"/>
      <c r="F718" s="182"/>
      <c r="G718" s="183"/>
      <c r="H718" s="179"/>
      <c r="I718" s="182"/>
      <c r="J718" s="183"/>
      <c r="K718" s="189"/>
      <c r="L718" s="192"/>
      <c r="M718" s="194"/>
      <c r="N718" s="196"/>
    </row>
    <row r="719" spans="1:14" ht="39.950000000000003" customHeight="1" x14ac:dyDescent="0.25">
      <c r="A719" s="2">
        <f t="shared" ref="A719:A782" si="11">ROW(A706)</f>
        <v>706</v>
      </c>
      <c r="B719" s="178"/>
      <c r="C719" s="218"/>
      <c r="D719" s="188"/>
      <c r="E719" s="180"/>
      <c r="F719" s="180"/>
      <c r="G719" s="180"/>
      <c r="H719" s="184"/>
      <c r="I719" s="185"/>
      <c r="J719" s="186"/>
      <c r="K719" s="190"/>
      <c r="L719" s="193"/>
      <c r="M719" s="195"/>
      <c r="N719" s="197"/>
    </row>
    <row r="720" spans="1:14" ht="39.950000000000003" customHeight="1" x14ac:dyDescent="0.25">
      <c r="A720" s="2">
        <f t="shared" si="11"/>
        <v>707</v>
      </c>
      <c r="B720" s="177"/>
      <c r="C720" s="217"/>
      <c r="D720" s="187"/>
      <c r="E720" s="179"/>
      <c r="F720" s="182"/>
      <c r="G720" s="183"/>
      <c r="H720" s="179"/>
      <c r="I720" s="182"/>
      <c r="J720" s="183"/>
      <c r="K720" s="189"/>
      <c r="L720" s="192"/>
      <c r="M720" s="194"/>
      <c r="N720" s="196"/>
    </row>
    <row r="721" spans="1:14" ht="39.950000000000003" customHeight="1" x14ac:dyDescent="0.25">
      <c r="A721" s="2">
        <f t="shared" si="11"/>
        <v>708</v>
      </c>
      <c r="B721" s="178"/>
      <c r="C721" s="218"/>
      <c r="D721" s="188"/>
      <c r="E721" s="180"/>
      <c r="F721" s="180"/>
      <c r="G721" s="180"/>
      <c r="H721" s="184"/>
      <c r="I721" s="185"/>
      <c r="J721" s="186"/>
      <c r="K721" s="190"/>
      <c r="L721" s="193"/>
      <c r="M721" s="195"/>
      <c r="N721" s="197"/>
    </row>
    <row r="722" spans="1:14" ht="39.950000000000003" customHeight="1" x14ac:dyDescent="0.25">
      <c r="A722" s="2">
        <f t="shared" si="11"/>
        <v>709</v>
      </c>
      <c r="B722" s="177"/>
      <c r="C722" s="217"/>
      <c r="D722" s="187"/>
      <c r="E722" s="181"/>
      <c r="F722" s="181"/>
      <c r="G722" s="181"/>
      <c r="H722" s="179"/>
      <c r="I722" s="182"/>
      <c r="J722" s="183"/>
      <c r="K722" s="189"/>
      <c r="L722" s="192"/>
      <c r="M722" s="194"/>
      <c r="N722" s="196"/>
    </row>
    <row r="723" spans="1:14" ht="39.950000000000003" customHeight="1" x14ac:dyDescent="0.25">
      <c r="A723" s="2">
        <f t="shared" si="11"/>
        <v>710</v>
      </c>
      <c r="B723" s="178"/>
      <c r="C723" s="218"/>
      <c r="D723" s="188"/>
      <c r="E723" s="180"/>
      <c r="F723" s="180"/>
      <c r="G723" s="180"/>
      <c r="H723" s="184"/>
      <c r="I723" s="185"/>
      <c r="J723" s="186"/>
      <c r="K723" s="190"/>
      <c r="L723" s="193"/>
      <c r="M723" s="195"/>
      <c r="N723" s="197"/>
    </row>
    <row r="724" spans="1:14" ht="39.950000000000003" customHeight="1" x14ac:dyDescent="0.25">
      <c r="A724" s="2">
        <f t="shared" si="11"/>
        <v>711</v>
      </c>
      <c r="B724" s="177"/>
      <c r="C724" s="217"/>
      <c r="D724" s="187"/>
      <c r="E724" s="179"/>
      <c r="F724" s="182"/>
      <c r="G724" s="183"/>
      <c r="H724" s="179"/>
      <c r="I724" s="182"/>
      <c r="J724" s="183"/>
      <c r="K724" s="189"/>
      <c r="L724" s="192"/>
      <c r="M724" s="194"/>
      <c r="N724" s="196"/>
    </row>
    <row r="725" spans="1:14" ht="39.950000000000003" customHeight="1" x14ac:dyDescent="0.25">
      <c r="A725" s="2">
        <f t="shared" si="11"/>
        <v>712</v>
      </c>
      <c r="B725" s="178"/>
      <c r="C725" s="218"/>
      <c r="D725" s="188"/>
      <c r="E725" s="180"/>
      <c r="F725" s="180"/>
      <c r="G725" s="180"/>
      <c r="H725" s="184"/>
      <c r="I725" s="185"/>
      <c r="J725" s="186"/>
      <c r="K725" s="190"/>
      <c r="L725" s="193"/>
      <c r="M725" s="195"/>
      <c r="N725" s="197"/>
    </row>
    <row r="726" spans="1:14" ht="39.950000000000003" customHeight="1" x14ac:dyDescent="0.25">
      <c r="A726" s="2">
        <f t="shared" si="11"/>
        <v>713</v>
      </c>
      <c r="B726" s="177"/>
      <c r="C726" s="217"/>
      <c r="D726" s="187"/>
      <c r="E726" s="179"/>
      <c r="F726" s="182"/>
      <c r="G726" s="183"/>
      <c r="H726" s="179"/>
      <c r="I726" s="182"/>
      <c r="J726" s="183"/>
      <c r="K726" s="189"/>
      <c r="L726" s="192"/>
      <c r="M726" s="194"/>
      <c r="N726" s="196"/>
    </row>
    <row r="727" spans="1:14" ht="39.950000000000003" customHeight="1" x14ac:dyDescent="0.25">
      <c r="A727" s="2">
        <f t="shared" si="11"/>
        <v>714</v>
      </c>
      <c r="B727" s="178"/>
      <c r="C727" s="218"/>
      <c r="D727" s="188"/>
      <c r="E727" s="180"/>
      <c r="F727" s="180"/>
      <c r="G727" s="180"/>
      <c r="H727" s="184"/>
      <c r="I727" s="185"/>
      <c r="J727" s="186"/>
      <c r="K727" s="190"/>
      <c r="L727" s="193"/>
      <c r="M727" s="195"/>
      <c r="N727" s="197"/>
    </row>
    <row r="728" spans="1:14" ht="39.950000000000003" customHeight="1" x14ac:dyDescent="0.25">
      <c r="A728" s="2">
        <f t="shared" si="11"/>
        <v>715</v>
      </c>
      <c r="B728" s="177"/>
      <c r="C728" s="217"/>
      <c r="D728" s="187"/>
      <c r="E728" s="179"/>
      <c r="F728" s="182"/>
      <c r="G728" s="183"/>
      <c r="H728" s="179"/>
      <c r="I728" s="182"/>
      <c r="J728" s="183"/>
      <c r="K728" s="189"/>
      <c r="L728" s="192"/>
      <c r="M728" s="194"/>
      <c r="N728" s="196"/>
    </row>
    <row r="729" spans="1:14" ht="39.950000000000003" customHeight="1" x14ac:dyDescent="0.25">
      <c r="A729" s="2">
        <f t="shared" si="11"/>
        <v>716</v>
      </c>
      <c r="B729" s="178"/>
      <c r="C729" s="218"/>
      <c r="D729" s="188"/>
      <c r="E729" s="180"/>
      <c r="F729" s="180"/>
      <c r="G729" s="180"/>
      <c r="H729" s="184"/>
      <c r="I729" s="185"/>
      <c r="J729" s="186"/>
      <c r="K729" s="190"/>
      <c r="L729" s="193"/>
      <c r="M729" s="195"/>
      <c r="N729" s="197"/>
    </row>
    <row r="730" spans="1:14" ht="39.950000000000003" customHeight="1" x14ac:dyDescent="0.25">
      <c r="A730" s="2">
        <f t="shared" si="11"/>
        <v>717</v>
      </c>
      <c r="B730" s="177"/>
      <c r="C730" s="217"/>
      <c r="D730" s="187"/>
      <c r="E730" s="179"/>
      <c r="F730" s="182"/>
      <c r="G730" s="183"/>
      <c r="H730" s="179"/>
      <c r="I730" s="182"/>
      <c r="J730" s="183"/>
      <c r="K730" s="189"/>
      <c r="L730" s="192"/>
      <c r="M730" s="194"/>
      <c r="N730" s="196"/>
    </row>
    <row r="731" spans="1:14" ht="39.950000000000003" customHeight="1" x14ac:dyDescent="0.25">
      <c r="A731" s="2">
        <f t="shared" si="11"/>
        <v>718</v>
      </c>
      <c r="B731" s="178"/>
      <c r="C731" s="218"/>
      <c r="D731" s="188"/>
      <c r="E731" s="180"/>
      <c r="F731" s="180"/>
      <c r="G731" s="180"/>
      <c r="H731" s="184"/>
      <c r="I731" s="185"/>
      <c r="J731" s="186"/>
      <c r="K731" s="190"/>
      <c r="L731" s="193"/>
      <c r="M731" s="195"/>
      <c r="N731" s="197"/>
    </row>
    <row r="732" spans="1:14" ht="39.950000000000003" customHeight="1" x14ac:dyDescent="0.25">
      <c r="A732" s="2">
        <f t="shared" si="11"/>
        <v>719</v>
      </c>
      <c r="B732" s="177"/>
      <c r="C732" s="217"/>
      <c r="D732" s="187"/>
      <c r="E732" s="181"/>
      <c r="F732" s="181"/>
      <c r="G732" s="181"/>
      <c r="H732" s="179"/>
      <c r="I732" s="182"/>
      <c r="J732" s="183"/>
      <c r="K732" s="189"/>
      <c r="L732" s="192"/>
      <c r="M732" s="194"/>
      <c r="N732" s="196"/>
    </row>
    <row r="733" spans="1:14" ht="39.950000000000003" customHeight="1" x14ac:dyDescent="0.25">
      <c r="A733" s="2">
        <f t="shared" si="11"/>
        <v>720</v>
      </c>
      <c r="B733" s="178"/>
      <c r="C733" s="218"/>
      <c r="D733" s="188"/>
      <c r="E733" s="180"/>
      <c r="F733" s="180"/>
      <c r="G733" s="180"/>
      <c r="H733" s="184"/>
      <c r="I733" s="185"/>
      <c r="J733" s="186"/>
      <c r="K733" s="190"/>
      <c r="L733" s="193"/>
      <c r="M733" s="195"/>
      <c r="N733" s="197"/>
    </row>
    <row r="734" spans="1:14" ht="39.950000000000003" customHeight="1" x14ac:dyDescent="0.25">
      <c r="A734" s="2">
        <f t="shared" si="11"/>
        <v>721</v>
      </c>
      <c r="B734" s="177"/>
      <c r="C734" s="217"/>
      <c r="D734" s="187"/>
      <c r="E734" s="179"/>
      <c r="F734" s="182"/>
      <c r="G734" s="183"/>
      <c r="H734" s="179"/>
      <c r="I734" s="182"/>
      <c r="J734" s="183"/>
      <c r="K734" s="189"/>
      <c r="L734" s="192"/>
      <c r="M734" s="194"/>
      <c r="N734" s="196"/>
    </row>
    <row r="735" spans="1:14" ht="39.950000000000003" customHeight="1" x14ac:dyDescent="0.25">
      <c r="A735" s="2">
        <f t="shared" si="11"/>
        <v>722</v>
      </c>
      <c r="B735" s="178"/>
      <c r="C735" s="218"/>
      <c r="D735" s="188"/>
      <c r="E735" s="180"/>
      <c r="F735" s="180"/>
      <c r="G735" s="180"/>
      <c r="H735" s="184"/>
      <c r="I735" s="185"/>
      <c r="J735" s="186"/>
      <c r="K735" s="190"/>
      <c r="L735" s="193"/>
      <c r="M735" s="195"/>
      <c r="N735" s="197"/>
    </row>
    <row r="736" spans="1:14" ht="39.950000000000003" customHeight="1" x14ac:dyDescent="0.25">
      <c r="A736" s="2">
        <f t="shared" si="11"/>
        <v>723</v>
      </c>
      <c r="B736" s="177"/>
      <c r="C736" s="217"/>
      <c r="D736" s="187"/>
      <c r="E736" s="179"/>
      <c r="F736" s="182"/>
      <c r="G736" s="183"/>
      <c r="H736" s="179"/>
      <c r="I736" s="182"/>
      <c r="J736" s="183"/>
      <c r="K736" s="189"/>
      <c r="L736" s="192"/>
      <c r="M736" s="194"/>
      <c r="N736" s="196"/>
    </row>
    <row r="737" spans="1:14" ht="39.950000000000003" customHeight="1" x14ac:dyDescent="0.25">
      <c r="A737" s="2">
        <f t="shared" si="11"/>
        <v>724</v>
      </c>
      <c r="B737" s="178"/>
      <c r="C737" s="218"/>
      <c r="D737" s="188"/>
      <c r="E737" s="180"/>
      <c r="F737" s="180"/>
      <c r="G737" s="180"/>
      <c r="H737" s="184"/>
      <c r="I737" s="185"/>
      <c r="J737" s="186"/>
      <c r="K737" s="190"/>
      <c r="L737" s="193"/>
      <c r="M737" s="195"/>
      <c r="N737" s="197"/>
    </row>
    <row r="738" spans="1:14" ht="39.950000000000003" customHeight="1" x14ac:dyDescent="0.25">
      <c r="A738" s="2">
        <f t="shared" si="11"/>
        <v>725</v>
      </c>
      <c r="B738" s="177"/>
      <c r="C738" s="217"/>
      <c r="D738" s="187"/>
      <c r="E738" s="179"/>
      <c r="F738" s="182"/>
      <c r="G738" s="183"/>
      <c r="H738" s="179"/>
      <c r="I738" s="182"/>
      <c r="J738" s="183"/>
      <c r="K738" s="189"/>
      <c r="L738" s="192"/>
      <c r="M738" s="194"/>
      <c r="N738" s="196"/>
    </row>
    <row r="739" spans="1:14" ht="39.950000000000003" customHeight="1" x14ac:dyDescent="0.25">
      <c r="A739" s="2">
        <f t="shared" si="11"/>
        <v>726</v>
      </c>
      <c r="B739" s="178"/>
      <c r="C739" s="218"/>
      <c r="D739" s="188"/>
      <c r="E739" s="180"/>
      <c r="F739" s="180"/>
      <c r="G739" s="180"/>
      <c r="H739" s="184"/>
      <c r="I739" s="185"/>
      <c r="J739" s="186"/>
      <c r="K739" s="190"/>
      <c r="L739" s="193"/>
      <c r="M739" s="195"/>
      <c r="N739" s="197"/>
    </row>
    <row r="740" spans="1:14" ht="39.950000000000003" customHeight="1" x14ac:dyDescent="0.25">
      <c r="A740" s="2">
        <f t="shared" si="11"/>
        <v>727</v>
      </c>
      <c r="B740" s="177"/>
      <c r="C740" s="217"/>
      <c r="D740" s="187"/>
      <c r="E740" s="179"/>
      <c r="F740" s="182"/>
      <c r="G740" s="183"/>
      <c r="H740" s="179"/>
      <c r="I740" s="182"/>
      <c r="J740" s="183"/>
      <c r="K740" s="189"/>
      <c r="L740" s="192"/>
      <c r="M740" s="194"/>
      <c r="N740" s="196"/>
    </row>
    <row r="741" spans="1:14" ht="39.950000000000003" customHeight="1" x14ac:dyDescent="0.25">
      <c r="A741" s="2">
        <f t="shared" si="11"/>
        <v>728</v>
      </c>
      <c r="B741" s="178"/>
      <c r="C741" s="218"/>
      <c r="D741" s="188"/>
      <c r="E741" s="180"/>
      <c r="F741" s="180"/>
      <c r="G741" s="180"/>
      <c r="H741" s="184"/>
      <c r="I741" s="185"/>
      <c r="J741" s="186"/>
      <c r="K741" s="190"/>
      <c r="L741" s="193"/>
      <c r="M741" s="195"/>
      <c r="N741" s="197"/>
    </row>
    <row r="742" spans="1:14" ht="39.950000000000003" customHeight="1" x14ac:dyDescent="0.25">
      <c r="A742" s="2">
        <f t="shared" si="11"/>
        <v>729</v>
      </c>
      <c r="B742" s="177"/>
      <c r="C742" s="217"/>
      <c r="D742" s="187"/>
      <c r="E742" s="181"/>
      <c r="F742" s="181"/>
      <c r="G742" s="181"/>
      <c r="H742" s="179"/>
      <c r="I742" s="182"/>
      <c r="J742" s="183"/>
      <c r="K742" s="189"/>
      <c r="L742" s="192"/>
      <c r="M742" s="194"/>
      <c r="N742" s="196"/>
    </row>
    <row r="743" spans="1:14" ht="39.950000000000003" customHeight="1" x14ac:dyDescent="0.25">
      <c r="A743" s="2">
        <f t="shared" si="11"/>
        <v>730</v>
      </c>
      <c r="B743" s="178"/>
      <c r="C743" s="218"/>
      <c r="D743" s="188"/>
      <c r="E743" s="180"/>
      <c r="F743" s="180"/>
      <c r="G743" s="180"/>
      <c r="H743" s="184"/>
      <c r="I743" s="185"/>
      <c r="J743" s="186"/>
      <c r="K743" s="190"/>
      <c r="L743" s="193"/>
      <c r="M743" s="195"/>
      <c r="N743" s="197"/>
    </row>
    <row r="744" spans="1:14" ht="39.950000000000003" customHeight="1" x14ac:dyDescent="0.25">
      <c r="A744" s="2">
        <f t="shared" si="11"/>
        <v>731</v>
      </c>
      <c r="B744" s="177"/>
      <c r="C744" s="217"/>
      <c r="D744" s="187"/>
      <c r="E744" s="179"/>
      <c r="F744" s="182"/>
      <c r="G744" s="183"/>
      <c r="H744" s="179"/>
      <c r="I744" s="182"/>
      <c r="J744" s="183"/>
      <c r="K744" s="189"/>
      <c r="L744" s="192"/>
      <c r="M744" s="194"/>
      <c r="N744" s="196"/>
    </row>
    <row r="745" spans="1:14" ht="39.950000000000003" customHeight="1" x14ac:dyDescent="0.25">
      <c r="A745" s="2">
        <f t="shared" si="11"/>
        <v>732</v>
      </c>
      <c r="B745" s="178"/>
      <c r="C745" s="218"/>
      <c r="D745" s="188"/>
      <c r="E745" s="180"/>
      <c r="F745" s="180"/>
      <c r="G745" s="180"/>
      <c r="H745" s="184"/>
      <c r="I745" s="185"/>
      <c r="J745" s="186"/>
      <c r="K745" s="190"/>
      <c r="L745" s="193"/>
      <c r="M745" s="195"/>
      <c r="N745" s="197"/>
    </row>
    <row r="746" spans="1:14" ht="39.950000000000003" customHeight="1" x14ac:dyDescent="0.25">
      <c r="A746" s="2">
        <f t="shared" si="11"/>
        <v>733</v>
      </c>
      <c r="B746" s="177"/>
      <c r="C746" s="217"/>
      <c r="D746" s="187"/>
      <c r="E746" s="179"/>
      <c r="F746" s="182"/>
      <c r="G746" s="183"/>
      <c r="H746" s="179"/>
      <c r="I746" s="182"/>
      <c r="J746" s="183"/>
      <c r="K746" s="189"/>
      <c r="L746" s="192"/>
      <c r="M746" s="194"/>
      <c r="N746" s="196"/>
    </row>
    <row r="747" spans="1:14" ht="39.950000000000003" customHeight="1" x14ac:dyDescent="0.25">
      <c r="A747" s="2">
        <f t="shared" si="11"/>
        <v>734</v>
      </c>
      <c r="B747" s="178"/>
      <c r="C747" s="218"/>
      <c r="D747" s="188"/>
      <c r="E747" s="180"/>
      <c r="F747" s="180"/>
      <c r="G747" s="180"/>
      <c r="H747" s="184"/>
      <c r="I747" s="185"/>
      <c r="J747" s="186"/>
      <c r="K747" s="190"/>
      <c r="L747" s="193"/>
      <c r="M747" s="195"/>
      <c r="N747" s="197"/>
    </row>
    <row r="748" spans="1:14" ht="39.950000000000003" customHeight="1" x14ac:dyDescent="0.25">
      <c r="A748" s="2">
        <f t="shared" si="11"/>
        <v>735</v>
      </c>
      <c r="B748" s="177"/>
      <c r="C748" s="217"/>
      <c r="D748" s="187"/>
      <c r="E748" s="179"/>
      <c r="F748" s="182"/>
      <c r="G748" s="183"/>
      <c r="H748" s="179"/>
      <c r="I748" s="182"/>
      <c r="J748" s="183"/>
      <c r="K748" s="189"/>
      <c r="L748" s="192"/>
      <c r="M748" s="194"/>
      <c r="N748" s="196"/>
    </row>
    <row r="749" spans="1:14" ht="39.950000000000003" customHeight="1" x14ac:dyDescent="0.25">
      <c r="A749" s="2">
        <f t="shared" si="11"/>
        <v>736</v>
      </c>
      <c r="B749" s="178"/>
      <c r="C749" s="218"/>
      <c r="D749" s="188"/>
      <c r="E749" s="180"/>
      <c r="F749" s="180"/>
      <c r="G749" s="180"/>
      <c r="H749" s="184"/>
      <c r="I749" s="185"/>
      <c r="J749" s="186"/>
      <c r="K749" s="190"/>
      <c r="L749" s="193"/>
      <c r="M749" s="195"/>
      <c r="N749" s="197"/>
    </row>
    <row r="750" spans="1:14" ht="39.950000000000003" customHeight="1" x14ac:dyDescent="0.25">
      <c r="A750" s="2">
        <f t="shared" si="11"/>
        <v>737</v>
      </c>
      <c r="B750" s="177"/>
      <c r="C750" s="217"/>
      <c r="D750" s="187"/>
      <c r="E750" s="179"/>
      <c r="F750" s="182"/>
      <c r="G750" s="183"/>
      <c r="H750" s="179"/>
      <c r="I750" s="182"/>
      <c r="J750" s="183"/>
      <c r="K750" s="189"/>
      <c r="L750" s="192"/>
      <c r="M750" s="194"/>
      <c r="N750" s="196"/>
    </row>
    <row r="751" spans="1:14" ht="39.950000000000003" customHeight="1" x14ac:dyDescent="0.25">
      <c r="A751" s="2">
        <f t="shared" si="11"/>
        <v>738</v>
      </c>
      <c r="B751" s="178"/>
      <c r="C751" s="218"/>
      <c r="D751" s="188"/>
      <c r="E751" s="180"/>
      <c r="F751" s="180"/>
      <c r="G751" s="180"/>
      <c r="H751" s="184"/>
      <c r="I751" s="185"/>
      <c r="J751" s="186"/>
      <c r="K751" s="190"/>
      <c r="L751" s="193"/>
      <c r="M751" s="195"/>
      <c r="N751" s="197"/>
    </row>
    <row r="752" spans="1:14" ht="39.950000000000003" customHeight="1" x14ac:dyDescent="0.25">
      <c r="A752" s="2">
        <f t="shared" si="11"/>
        <v>739</v>
      </c>
      <c r="B752" s="177"/>
      <c r="C752" s="217"/>
      <c r="D752" s="187"/>
      <c r="E752" s="181"/>
      <c r="F752" s="181"/>
      <c r="G752" s="181"/>
      <c r="H752" s="179"/>
      <c r="I752" s="182"/>
      <c r="J752" s="183"/>
      <c r="K752" s="189"/>
      <c r="L752" s="192"/>
      <c r="M752" s="194"/>
      <c r="N752" s="196"/>
    </row>
    <row r="753" spans="1:14" ht="39.950000000000003" customHeight="1" x14ac:dyDescent="0.25">
      <c r="A753" s="2">
        <f t="shared" si="11"/>
        <v>740</v>
      </c>
      <c r="B753" s="178"/>
      <c r="C753" s="218"/>
      <c r="D753" s="188"/>
      <c r="E753" s="180"/>
      <c r="F753" s="180"/>
      <c r="G753" s="180"/>
      <c r="H753" s="184"/>
      <c r="I753" s="185"/>
      <c r="J753" s="186"/>
      <c r="K753" s="190"/>
      <c r="L753" s="193"/>
      <c r="M753" s="195"/>
      <c r="N753" s="197"/>
    </row>
    <row r="754" spans="1:14" ht="39.950000000000003" customHeight="1" x14ac:dyDescent="0.25">
      <c r="A754" s="2">
        <f t="shared" si="11"/>
        <v>741</v>
      </c>
      <c r="B754" s="177"/>
      <c r="C754" s="217"/>
      <c r="D754" s="187"/>
      <c r="E754" s="179"/>
      <c r="F754" s="182"/>
      <c r="G754" s="183"/>
      <c r="H754" s="179"/>
      <c r="I754" s="182"/>
      <c r="J754" s="183"/>
      <c r="K754" s="189"/>
      <c r="L754" s="192"/>
      <c r="M754" s="194"/>
      <c r="N754" s="196"/>
    </row>
    <row r="755" spans="1:14" ht="39.950000000000003" customHeight="1" x14ac:dyDescent="0.25">
      <c r="A755" s="2">
        <f t="shared" si="11"/>
        <v>742</v>
      </c>
      <c r="B755" s="178"/>
      <c r="C755" s="218"/>
      <c r="D755" s="188"/>
      <c r="E755" s="180"/>
      <c r="F755" s="180"/>
      <c r="G755" s="180"/>
      <c r="H755" s="184"/>
      <c r="I755" s="185"/>
      <c r="J755" s="186"/>
      <c r="K755" s="190"/>
      <c r="L755" s="193"/>
      <c r="M755" s="195"/>
      <c r="N755" s="197"/>
    </row>
    <row r="756" spans="1:14" ht="39.950000000000003" customHeight="1" x14ac:dyDescent="0.25">
      <c r="A756" s="2">
        <f t="shared" si="11"/>
        <v>743</v>
      </c>
      <c r="B756" s="177"/>
      <c r="C756" s="217"/>
      <c r="D756" s="187"/>
      <c r="E756" s="179"/>
      <c r="F756" s="182"/>
      <c r="G756" s="183"/>
      <c r="H756" s="179"/>
      <c r="I756" s="182"/>
      <c r="J756" s="183"/>
      <c r="K756" s="189"/>
      <c r="L756" s="192"/>
      <c r="M756" s="194"/>
      <c r="N756" s="196"/>
    </row>
    <row r="757" spans="1:14" ht="39.950000000000003" customHeight="1" x14ac:dyDescent="0.25">
      <c r="A757" s="2">
        <f t="shared" si="11"/>
        <v>744</v>
      </c>
      <c r="B757" s="178"/>
      <c r="C757" s="218"/>
      <c r="D757" s="188"/>
      <c r="E757" s="180"/>
      <c r="F757" s="180"/>
      <c r="G757" s="180"/>
      <c r="H757" s="184"/>
      <c r="I757" s="185"/>
      <c r="J757" s="186"/>
      <c r="K757" s="190"/>
      <c r="L757" s="193"/>
      <c r="M757" s="195"/>
      <c r="N757" s="197"/>
    </row>
    <row r="758" spans="1:14" ht="39.950000000000003" customHeight="1" x14ac:dyDescent="0.25">
      <c r="A758" s="2">
        <f t="shared" si="11"/>
        <v>745</v>
      </c>
      <c r="B758" s="177"/>
      <c r="C758" s="217"/>
      <c r="D758" s="187"/>
      <c r="E758" s="179"/>
      <c r="F758" s="182"/>
      <c r="G758" s="183"/>
      <c r="H758" s="179"/>
      <c r="I758" s="182"/>
      <c r="J758" s="183"/>
      <c r="K758" s="189"/>
      <c r="L758" s="192"/>
      <c r="M758" s="194"/>
      <c r="N758" s="196"/>
    </row>
    <row r="759" spans="1:14" ht="39.950000000000003" customHeight="1" x14ac:dyDescent="0.25">
      <c r="A759" s="2">
        <f t="shared" si="11"/>
        <v>746</v>
      </c>
      <c r="B759" s="178"/>
      <c r="C759" s="218"/>
      <c r="D759" s="188"/>
      <c r="E759" s="180"/>
      <c r="F759" s="180"/>
      <c r="G759" s="180"/>
      <c r="H759" s="184"/>
      <c r="I759" s="185"/>
      <c r="J759" s="186"/>
      <c r="K759" s="190"/>
      <c r="L759" s="193"/>
      <c r="M759" s="195"/>
      <c r="N759" s="197"/>
    </row>
    <row r="760" spans="1:14" ht="39.950000000000003" customHeight="1" x14ac:dyDescent="0.25">
      <c r="A760" s="2">
        <f t="shared" si="11"/>
        <v>747</v>
      </c>
      <c r="B760" s="177"/>
      <c r="C760" s="217"/>
      <c r="D760" s="187"/>
      <c r="E760" s="179"/>
      <c r="F760" s="182"/>
      <c r="G760" s="183"/>
      <c r="H760" s="179"/>
      <c r="I760" s="182"/>
      <c r="J760" s="183"/>
      <c r="K760" s="189"/>
      <c r="L760" s="192"/>
      <c r="M760" s="194"/>
      <c r="N760" s="196"/>
    </row>
    <row r="761" spans="1:14" ht="39.950000000000003" customHeight="1" x14ac:dyDescent="0.25">
      <c r="A761" s="2">
        <f t="shared" si="11"/>
        <v>748</v>
      </c>
      <c r="B761" s="178"/>
      <c r="C761" s="218"/>
      <c r="D761" s="188"/>
      <c r="E761" s="180"/>
      <c r="F761" s="180"/>
      <c r="G761" s="180"/>
      <c r="H761" s="184"/>
      <c r="I761" s="185"/>
      <c r="J761" s="186"/>
      <c r="K761" s="190"/>
      <c r="L761" s="193"/>
      <c r="M761" s="195"/>
      <c r="N761" s="197"/>
    </row>
    <row r="762" spans="1:14" ht="39.950000000000003" customHeight="1" x14ac:dyDescent="0.25">
      <c r="A762" s="2">
        <f t="shared" si="11"/>
        <v>749</v>
      </c>
      <c r="B762" s="177"/>
      <c r="C762" s="217"/>
      <c r="D762" s="187"/>
      <c r="E762" s="181"/>
      <c r="F762" s="181"/>
      <c r="G762" s="181"/>
      <c r="H762" s="179"/>
      <c r="I762" s="182"/>
      <c r="J762" s="183"/>
      <c r="K762" s="189"/>
      <c r="L762" s="192"/>
      <c r="M762" s="194"/>
      <c r="N762" s="196"/>
    </row>
    <row r="763" spans="1:14" ht="39.950000000000003" customHeight="1" x14ac:dyDescent="0.25">
      <c r="A763" s="2">
        <f t="shared" si="11"/>
        <v>750</v>
      </c>
      <c r="B763" s="178"/>
      <c r="C763" s="218"/>
      <c r="D763" s="188"/>
      <c r="E763" s="180"/>
      <c r="F763" s="180"/>
      <c r="G763" s="180"/>
      <c r="H763" s="184"/>
      <c r="I763" s="185"/>
      <c r="J763" s="186"/>
      <c r="K763" s="190"/>
      <c r="L763" s="193"/>
      <c r="M763" s="195"/>
      <c r="N763" s="197"/>
    </row>
    <row r="764" spans="1:14" ht="39.950000000000003" customHeight="1" x14ac:dyDescent="0.25">
      <c r="A764" s="2">
        <f t="shared" si="11"/>
        <v>751</v>
      </c>
      <c r="B764" s="177"/>
      <c r="C764" s="217"/>
      <c r="D764" s="187"/>
      <c r="E764" s="179"/>
      <c r="F764" s="182"/>
      <c r="G764" s="183"/>
      <c r="H764" s="179"/>
      <c r="I764" s="182"/>
      <c r="J764" s="183"/>
      <c r="K764" s="189"/>
      <c r="L764" s="192"/>
      <c r="M764" s="194"/>
      <c r="N764" s="196"/>
    </row>
    <row r="765" spans="1:14" ht="39.950000000000003" customHeight="1" x14ac:dyDescent="0.25">
      <c r="A765" s="2">
        <f t="shared" si="11"/>
        <v>752</v>
      </c>
      <c r="B765" s="178"/>
      <c r="C765" s="218"/>
      <c r="D765" s="188"/>
      <c r="E765" s="180"/>
      <c r="F765" s="180"/>
      <c r="G765" s="180"/>
      <c r="H765" s="184"/>
      <c r="I765" s="185"/>
      <c r="J765" s="186"/>
      <c r="K765" s="190"/>
      <c r="L765" s="193"/>
      <c r="M765" s="195"/>
      <c r="N765" s="197"/>
    </row>
    <row r="766" spans="1:14" ht="39.950000000000003" customHeight="1" x14ac:dyDescent="0.25">
      <c r="A766" s="2">
        <f t="shared" si="11"/>
        <v>753</v>
      </c>
      <c r="B766" s="177"/>
      <c r="C766" s="217"/>
      <c r="D766" s="187"/>
      <c r="E766" s="179"/>
      <c r="F766" s="182"/>
      <c r="G766" s="183"/>
      <c r="H766" s="179"/>
      <c r="I766" s="182"/>
      <c r="J766" s="183"/>
      <c r="K766" s="189"/>
      <c r="L766" s="192"/>
      <c r="M766" s="194"/>
      <c r="N766" s="196"/>
    </row>
    <row r="767" spans="1:14" ht="39.950000000000003" customHeight="1" x14ac:dyDescent="0.25">
      <c r="A767" s="2">
        <f t="shared" si="11"/>
        <v>754</v>
      </c>
      <c r="B767" s="178"/>
      <c r="C767" s="218"/>
      <c r="D767" s="188"/>
      <c r="E767" s="180"/>
      <c r="F767" s="180"/>
      <c r="G767" s="180"/>
      <c r="H767" s="184"/>
      <c r="I767" s="185"/>
      <c r="J767" s="186"/>
      <c r="K767" s="190"/>
      <c r="L767" s="193"/>
      <c r="M767" s="195"/>
      <c r="N767" s="197"/>
    </row>
    <row r="768" spans="1:14" ht="39.950000000000003" customHeight="1" x14ac:dyDescent="0.25">
      <c r="A768" s="2">
        <f t="shared" si="11"/>
        <v>755</v>
      </c>
      <c r="B768" s="177"/>
      <c r="C768" s="217"/>
      <c r="D768" s="187"/>
      <c r="E768" s="179"/>
      <c r="F768" s="182"/>
      <c r="G768" s="183"/>
      <c r="H768" s="179"/>
      <c r="I768" s="182"/>
      <c r="J768" s="183"/>
      <c r="K768" s="189"/>
      <c r="L768" s="192"/>
      <c r="M768" s="194"/>
      <c r="N768" s="196"/>
    </row>
    <row r="769" spans="1:14" ht="39.950000000000003" customHeight="1" x14ac:dyDescent="0.25">
      <c r="A769" s="2">
        <f t="shared" si="11"/>
        <v>756</v>
      </c>
      <c r="B769" s="178"/>
      <c r="C769" s="218"/>
      <c r="D769" s="188"/>
      <c r="E769" s="180"/>
      <c r="F769" s="180"/>
      <c r="G769" s="180"/>
      <c r="H769" s="184"/>
      <c r="I769" s="185"/>
      <c r="J769" s="186"/>
      <c r="K769" s="190"/>
      <c r="L769" s="193"/>
      <c r="M769" s="195"/>
      <c r="N769" s="197"/>
    </row>
    <row r="770" spans="1:14" ht="39.950000000000003" customHeight="1" x14ac:dyDescent="0.25">
      <c r="A770" s="2">
        <f t="shared" si="11"/>
        <v>757</v>
      </c>
      <c r="B770" s="177"/>
      <c r="C770" s="217"/>
      <c r="D770" s="187"/>
      <c r="E770" s="179"/>
      <c r="F770" s="182"/>
      <c r="G770" s="183"/>
      <c r="H770" s="179"/>
      <c r="I770" s="182"/>
      <c r="J770" s="183"/>
      <c r="K770" s="189"/>
      <c r="L770" s="192"/>
      <c r="M770" s="194"/>
      <c r="N770" s="196"/>
    </row>
    <row r="771" spans="1:14" ht="39.950000000000003" customHeight="1" x14ac:dyDescent="0.25">
      <c r="A771" s="2">
        <f t="shared" si="11"/>
        <v>758</v>
      </c>
      <c r="B771" s="178"/>
      <c r="C771" s="218"/>
      <c r="D771" s="188"/>
      <c r="E771" s="180"/>
      <c r="F771" s="180"/>
      <c r="G771" s="180"/>
      <c r="H771" s="184"/>
      <c r="I771" s="185"/>
      <c r="J771" s="186"/>
      <c r="K771" s="190"/>
      <c r="L771" s="193"/>
      <c r="M771" s="195"/>
      <c r="N771" s="197"/>
    </row>
    <row r="772" spans="1:14" ht="39.950000000000003" customHeight="1" x14ac:dyDescent="0.25">
      <c r="A772" s="2">
        <f t="shared" si="11"/>
        <v>759</v>
      </c>
      <c r="B772" s="177"/>
      <c r="C772" s="217"/>
      <c r="D772" s="187"/>
      <c r="E772" s="181"/>
      <c r="F772" s="181"/>
      <c r="G772" s="181"/>
      <c r="H772" s="179"/>
      <c r="I772" s="182"/>
      <c r="J772" s="183"/>
      <c r="K772" s="189"/>
      <c r="L772" s="192"/>
      <c r="M772" s="194"/>
      <c r="N772" s="196"/>
    </row>
    <row r="773" spans="1:14" ht="39.950000000000003" customHeight="1" x14ac:dyDescent="0.25">
      <c r="A773" s="2">
        <f t="shared" si="11"/>
        <v>760</v>
      </c>
      <c r="B773" s="178"/>
      <c r="C773" s="218"/>
      <c r="D773" s="188"/>
      <c r="E773" s="180"/>
      <c r="F773" s="180"/>
      <c r="G773" s="180"/>
      <c r="H773" s="184"/>
      <c r="I773" s="185"/>
      <c r="J773" s="186"/>
      <c r="K773" s="190"/>
      <c r="L773" s="193"/>
      <c r="M773" s="195"/>
      <c r="N773" s="197"/>
    </row>
    <row r="774" spans="1:14" ht="39.950000000000003" customHeight="1" x14ac:dyDescent="0.25">
      <c r="A774" s="2">
        <f t="shared" si="11"/>
        <v>761</v>
      </c>
      <c r="B774" s="177"/>
      <c r="C774" s="217"/>
      <c r="D774" s="187"/>
      <c r="E774" s="179"/>
      <c r="F774" s="182"/>
      <c r="G774" s="183"/>
      <c r="H774" s="179"/>
      <c r="I774" s="182"/>
      <c r="J774" s="183"/>
      <c r="K774" s="189"/>
      <c r="L774" s="192"/>
      <c r="M774" s="194"/>
      <c r="N774" s="196"/>
    </row>
    <row r="775" spans="1:14" ht="39.950000000000003" customHeight="1" x14ac:dyDescent="0.25">
      <c r="A775" s="2">
        <f t="shared" si="11"/>
        <v>762</v>
      </c>
      <c r="B775" s="178"/>
      <c r="C775" s="218"/>
      <c r="D775" s="188"/>
      <c r="E775" s="180"/>
      <c r="F775" s="180"/>
      <c r="G775" s="180"/>
      <c r="H775" s="184"/>
      <c r="I775" s="185"/>
      <c r="J775" s="186"/>
      <c r="K775" s="190"/>
      <c r="L775" s="193"/>
      <c r="M775" s="195"/>
      <c r="N775" s="197"/>
    </row>
    <row r="776" spans="1:14" ht="39.950000000000003" customHeight="1" x14ac:dyDescent="0.25">
      <c r="A776" s="2">
        <f t="shared" si="11"/>
        <v>763</v>
      </c>
      <c r="B776" s="177"/>
      <c r="C776" s="217"/>
      <c r="D776" s="187"/>
      <c r="E776" s="179"/>
      <c r="F776" s="182"/>
      <c r="G776" s="183"/>
      <c r="H776" s="179"/>
      <c r="I776" s="182"/>
      <c r="J776" s="183"/>
      <c r="K776" s="189"/>
      <c r="L776" s="192"/>
      <c r="M776" s="194"/>
      <c r="N776" s="196"/>
    </row>
    <row r="777" spans="1:14" ht="39.950000000000003" customHeight="1" x14ac:dyDescent="0.25">
      <c r="A777" s="2">
        <f t="shared" si="11"/>
        <v>764</v>
      </c>
      <c r="B777" s="178"/>
      <c r="C777" s="218"/>
      <c r="D777" s="188"/>
      <c r="E777" s="180"/>
      <c r="F777" s="180"/>
      <c r="G777" s="180"/>
      <c r="H777" s="184"/>
      <c r="I777" s="185"/>
      <c r="J777" s="186"/>
      <c r="K777" s="190"/>
      <c r="L777" s="193"/>
      <c r="M777" s="195"/>
      <c r="N777" s="197"/>
    </row>
    <row r="778" spans="1:14" ht="39.950000000000003" customHeight="1" x14ac:dyDescent="0.25">
      <c r="A778" s="2">
        <f t="shared" si="11"/>
        <v>765</v>
      </c>
      <c r="B778" s="177"/>
      <c r="C778" s="217"/>
      <c r="D778" s="187"/>
      <c r="E778" s="179"/>
      <c r="F778" s="182"/>
      <c r="G778" s="183"/>
      <c r="H778" s="179"/>
      <c r="I778" s="182"/>
      <c r="J778" s="183"/>
      <c r="K778" s="189"/>
      <c r="L778" s="192"/>
      <c r="M778" s="194"/>
      <c r="N778" s="196"/>
    </row>
    <row r="779" spans="1:14" ht="39.950000000000003" customHeight="1" x14ac:dyDescent="0.25">
      <c r="A779" s="2">
        <f t="shared" si="11"/>
        <v>766</v>
      </c>
      <c r="B779" s="178"/>
      <c r="C779" s="218"/>
      <c r="D779" s="188"/>
      <c r="E779" s="180"/>
      <c r="F779" s="180"/>
      <c r="G779" s="180"/>
      <c r="H779" s="184"/>
      <c r="I779" s="185"/>
      <c r="J779" s="186"/>
      <c r="K779" s="190"/>
      <c r="L779" s="193"/>
      <c r="M779" s="195"/>
      <c r="N779" s="197"/>
    </row>
    <row r="780" spans="1:14" ht="39.950000000000003" customHeight="1" x14ac:dyDescent="0.25">
      <c r="A780" s="2">
        <f t="shared" si="11"/>
        <v>767</v>
      </c>
      <c r="B780" s="177"/>
      <c r="C780" s="217"/>
      <c r="D780" s="187"/>
      <c r="E780" s="179"/>
      <c r="F780" s="182"/>
      <c r="G780" s="183"/>
      <c r="H780" s="179"/>
      <c r="I780" s="182"/>
      <c r="J780" s="183"/>
      <c r="K780" s="189"/>
      <c r="L780" s="192"/>
      <c r="M780" s="194"/>
      <c r="N780" s="196"/>
    </row>
    <row r="781" spans="1:14" ht="39.950000000000003" customHeight="1" x14ac:dyDescent="0.25">
      <c r="A781" s="2">
        <f t="shared" si="11"/>
        <v>768</v>
      </c>
      <c r="B781" s="178"/>
      <c r="C781" s="218"/>
      <c r="D781" s="188"/>
      <c r="E781" s="180"/>
      <c r="F781" s="180"/>
      <c r="G781" s="180"/>
      <c r="H781" s="184"/>
      <c r="I781" s="185"/>
      <c r="J781" s="186"/>
      <c r="K781" s="190"/>
      <c r="L781" s="193"/>
      <c r="M781" s="195"/>
      <c r="N781" s="197"/>
    </row>
    <row r="782" spans="1:14" ht="39.950000000000003" customHeight="1" x14ac:dyDescent="0.25">
      <c r="A782" s="2">
        <f t="shared" si="11"/>
        <v>769</v>
      </c>
      <c r="B782" s="177"/>
      <c r="C782" s="217"/>
      <c r="D782" s="187"/>
      <c r="E782" s="181"/>
      <c r="F782" s="181"/>
      <c r="G782" s="181"/>
      <c r="H782" s="179"/>
      <c r="I782" s="182"/>
      <c r="J782" s="183"/>
      <c r="K782" s="189"/>
      <c r="L782" s="192"/>
      <c r="M782" s="194"/>
      <c r="N782" s="196"/>
    </row>
    <row r="783" spans="1:14" ht="39.950000000000003" customHeight="1" x14ac:dyDescent="0.25">
      <c r="A783" s="2">
        <f t="shared" ref="A783:A846" si="12">ROW(A770)</f>
        <v>770</v>
      </c>
      <c r="B783" s="178"/>
      <c r="C783" s="218"/>
      <c r="D783" s="188"/>
      <c r="E783" s="180"/>
      <c r="F783" s="180"/>
      <c r="G783" s="180"/>
      <c r="H783" s="184"/>
      <c r="I783" s="185"/>
      <c r="J783" s="186"/>
      <c r="K783" s="190"/>
      <c r="L783" s="193"/>
      <c r="M783" s="195"/>
      <c r="N783" s="197"/>
    </row>
    <row r="784" spans="1:14" ht="39.950000000000003" customHeight="1" x14ac:dyDescent="0.25">
      <c r="A784" s="2">
        <f t="shared" si="12"/>
        <v>771</v>
      </c>
      <c r="B784" s="177"/>
      <c r="C784" s="217"/>
      <c r="D784" s="187"/>
      <c r="E784" s="179"/>
      <c r="F784" s="182"/>
      <c r="G784" s="183"/>
      <c r="H784" s="179"/>
      <c r="I784" s="182"/>
      <c r="J784" s="183"/>
      <c r="K784" s="189"/>
      <c r="L784" s="192"/>
      <c r="M784" s="194"/>
      <c r="N784" s="196"/>
    </row>
    <row r="785" spans="1:14" ht="39.950000000000003" customHeight="1" x14ac:dyDescent="0.25">
      <c r="A785" s="2">
        <f t="shared" si="12"/>
        <v>772</v>
      </c>
      <c r="B785" s="178"/>
      <c r="C785" s="218"/>
      <c r="D785" s="188"/>
      <c r="E785" s="180"/>
      <c r="F785" s="180"/>
      <c r="G785" s="180"/>
      <c r="H785" s="184"/>
      <c r="I785" s="185"/>
      <c r="J785" s="186"/>
      <c r="K785" s="190"/>
      <c r="L785" s="193"/>
      <c r="M785" s="195"/>
      <c r="N785" s="197"/>
    </row>
    <row r="786" spans="1:14" ht="39.950000000000003" customHeight="1" x14ac:dyDescent="0.25">
      <c r="A786" s="2">
        <f t="shared" si="12"/>
        <v>773</v>
      </c>
      <c r="B786" s="177"/>
      <c r="C786" s="217"/>
      <c r="D786" s="187"/>
      <c r="E786" s="179"/>
      <c r="F786" s="182"/>
      <c r="G786" s="183"/>
      <c r="H786" s="179"/>
      <c r="I786" s="182"/>
      <c r="J786" s="183"/>
      <c r="K786" s="189"/>
      <c r="L786" s="192"/>
      <c r="M786" s="194"/>
      <c r="N786" s="196"/>
    </row>
    <row r="787" spans="1:14" ht="39.950000000000003" customHeight="1" x14ac:dyDescent="0.25">
      <c r="A787" s="2">
        <f t="shared" si="12"/>
        <v>774</v>
      </c>
      <c r="B787" s="178"/>
      <c r="C787" s="218"/>
      <c r="D787" s="188"/>
      <c r="E787" s="180"/>
      <c r="F787" s="180"/>
      <c r="G787" s="180"/>
      <c r="H787" s="184"/>
      <c r="I787" s="185"/>
      <c r="J787" s="186"/>
      <c r="K787" s="190"/>
      <c r="L787" s="193"/>
      <c r="M787" s="195"/>
      <c r="N787" s="197"/>
    </row>
    <row r="788" spans="1:14" ht="39.950000000000003" customHeight="1" x14ac:dyDescent="0.25">
      <c r="A788" s="2">
        <f t="shared" si="12"/>
        <v>775</v>
      </c>
      <c r="B788" s="177"/>
      <c r="C788" s="217"/>
      <c r="D788" s="187"/>
      <c r="E788" s="179"/>
      <c r="F788" s="182"/>
      <c r="G788" s="183"/>
      <c r="H788" s="179"/>
      <c r="I788" s="182"/>
      <c r="J788" s="183"/>
      <c r="K788" s="189"/>
      <c r="L788" s="192"/>
      <c r="M788" s="194"/>
      <c r="N788" s="196"/>
    </row>
    <row r="789" spans="1:14" ht="39.950000000000003" customHeight="1" x14ac:dyDescent="0.25">
      <c r="A789" s="2">
        <f t="shared" si="12"/>
        <v>776</v>
      </c>
      <c r="B789" s="178"/>
      <c r="C789" s="218"/>
      <c r="D789" s="188"/>
      <c r="E789" s="180"/>
      <c r="F789" s="180"/>
      <c r="G789" s="180"/>
      <c r="H789" s="184"/>
      <c r="I789" s="185"/>
      <c r="J789" s="186"/>
      <c r="K789" s="190"/>
      <c r="L789" s="193"/>
      <c r="M789" s="195"/>
      <c r="N789" s="197"/>
    </row>
    <row r="790" spans="1:14" ht="39.950000000000003" customHeight="1" x14ac:dyDescent="0.25">
      <c r="A790" s="2">
        <f t="shared" si="12"/>
        <v>777</v>
      </c>
      <c r="B790" s="177"/>
      <c r="C790" s="217"/>
      <c r="D790" s="187"/>
      <c r="E790" s="179"/>
      <c r="F790" s="182"/>
      <c r="G790" s="183"/>
      <c r="H790" s="179"/>
      <c r="I790" s="182"/>
      <c r="J790" s="183"/>
      <c r="K790" s="189"/>
      <c r="L790" s="192"/>
      <c r="M790" s="194"/>
      <c r="N790" s="196"/>
    </row>
    <row r="791" spans="1:14" ht="39.950000000000003" customHeight="1" x14ac:dyDescent="0.25">
      <c r="A791" s="2">
        <f t="shared" si="12"/>
        <v>778</v>
      </c>
      <c r="B791" s="178"/>
      <c r="C791" s="218"/>
      <c r="D791" s="188"/>
      <c r="E791" s="180"/>
      <c r="F791" s="180"/>
      <c r="G791" s="180"/>
      <c r="H791" s="184"/>
      <c r="I791" s="185"/>
      <c r="J791" s="186"/>
      <c r="K791" s="190"/>
      <c r="L791" s="193"/>
      <c r="M791" s="195"/>
      <c r="N791" s="197"/>
    </row>
    <row r="792" spans="1:14" ht="39.950000000000003" customHeight="1" x14ac:dyDescent="0.25">
      <c r="A792" s="2">
        <f t="shared" si="12"/>
        <v>779</v>
      </c>
      <c r="B792" s="177"/>
      <c r="C792" s="217"/>
      <c r="D792" s="187"/>
      <c r="E792" s="181"/>
      <c r="F792" s="181"/>
      <c r="G792" s="181"/>
      <c r="H792" s="179"/>
      <c r="I792" s="182"/>
      <c r="J792" s="183"/>
      <c r="K792" s="189"/>
      <c r="L792" s="192"/>
      <c r="M792" s="194"/>
      <c r="N792" s="196"/>
    </row>
    <row r="793" spans="1:14" ht="39.950000000000003" customHeight="1" x14ac:dyDescent="0.25">
      <c r="A793" s="2">
        <f t="shared" si="12"/>
        <v>780</v>
      </c>
      <c r="B793" s="178"/>
      <c r="C793" s="218"/>
      <c r="D793" s="188"/>
      <c r="E793" s="180"/>
      <c r="F793" s="180"/>
      <c r="G793" s="180"/>
      <c r="H793" s="184"/>
      <c r="I793" s="185"/>
      <c r="J793" s="186"/>
      <c r="K793" s="190"/>
      <c r="L793" s="193"/>
      <c r="M793" s="195"/>
      <c r="N793" s="197"/>
    </row>
    <row r="794" spans="1:14" ht="39.950000000000003" customHeight="1" x14ac:dyDescent="0.25">
      <c r="A794" s="2">
        <f t="shared" si="12"/>
        <v>781</v>
      </c>
      <c r="B794" s="177"/>
      <c r="C794" s="217"/>
      <c r="D794" s="187"/>
      <c r="E794" s="179"/>
      <c r="F794" s="182"/>
      <c r="G794" s="183"/>
      <c r="H794" s="179"/>
      <c r="I794" s="182"/>
      <c r="J794" s="183"/>
      <c r="K794" s="189"/>
      <c r="L794" s="192"/>
      <c r="M794" s="194"/>
      <c r="N794" s="196"/>
    </row>
    <row r="795" spans="1:14" ht="39.950000000000003" customHeight="1" x14ac:dyDescent="0.25">
      <c r="A795" s="2">
        <f t="shared" si="12"/>
        <v>782</v>
      </c>
      <c r="B795" s="178"/>
      <c r="C795" s="218"/>
      <c r="D795" s="188"/>
      <c r="E795" s="180"/>
      <c r="F795" s="180"/>
      <c r="G795" s="180"/>
      <c r="H795" s="184"/>
      <c r="I795" s="185"/>
      <c r="J795" s="186"/>
      <c r="K795" s="190"/>
      <c r="L795" s="193"/>
      <c r="M795" s="195"/>
      <c r="N795" s="197"/>
    </row>
    <row r="796" spans="1:14" ht="39.950000000000003" customHeight="1" x14ac:dyDescent="0.25">
      <c r="A796" s="2">
        <f t="shared" si="12"/>
        <v>783</v>
      </c>
      <c r="B796" s="177"/>
      <c r="C796" s="217"/>
      <c r="D796" s="187"/>
      <c r="E796" s="179"/>
      <c r="F796" s="182"/>
      <c r="G796" s="183"/>
      <c r="H796" s="179"/>
      <c r="I796" s="182"/>
      <c r="J796" s="183"/>
      <c r="K796" s="189"/>
      <c r="L796" s="192"/>
      <c r="M796" s="194"/>
      <c r="N796" s="196"/>
    </row>
    <row r="797" spans="1:14" ht="39.950000000000003" customHeight="1" x14ac:dyDescent="0.25">
      <c r="A797" s="2">
        <f t="shared" si="12"/>
        <v>784</v>
      </c>
      <c r="B797" s="178"/>
      <c r="C797" s="218"/>
      <c r="D797" s="188"/>
      <c r="E797" s="180"/>
      <c r="F797" s="180"/>
      <c r="G797" s="180"/>
      <c r="H797" s="184"/>
      <c r="I797" s="185"/>
      <c r="J797" s="186"/>
      <c r="K797" s="190"/>
      <c r="L797" s="193"/>
      <c r="M797" s="195"/>
      <c r="N797" s="197"/>
    </row>
    <row r="798" spans="1:14" ht="39.950000000000003" customHeight="1" x14ac:dyDescent="0.25">
      <c r="A798" s="2">
        <f t="shared" si="12"/>
        <v>785</v>
      </c>
      <c r="B798" s="177"/>
      <c r="C798" s="217"/>
      <c r="D798" s="187"/>
      <c r="E798" s="179"/>
      <c r="F798" s="182"/>
      <c r="G798" s="183"/>
      <c r="H798" s="179"/>
      <c r="I798" s="182"/>
      <c r="J798" s="183"/>
      <c r="K798" s="189"/>
      <c r="L798" s="192"/>
      <c r="M798" s="194"/>
      <c r="N798" s="196"/>
    </row>
    <row r="799" spans="1:14" ht="39.950000000000003" customHeight="1" x14ac:dyDescent="0.25">
      <c r="A799" s="2">
        <f t="shared" si="12"/>
        <v>786</v>
      </c>
      <c r="B799" s="178"/>
      <c r="C799" s="218"/>
      <c r="D799" s="188"/>
      <c r="E799" s="180"/>
      <c r="F799" s="180"/>
      <c r="G799" s="180"/>
      <c r="H799" s="184"/>
      <c r="I799" s="185"/>
      <c r="J799" s="186"/>
      <c r="K799" s="190"/>
      <c r="L799" s="193"/>
      <c r="M799" s="195"/>
      <c r="N799" s="197"/>
    </row>
    <row r="800" spans="1:14" ht="39.950000000000003" customHeight="1" x14ac:dyDescent="0.25">
      <c r="A800" s="2">
        <f t="shared" si="12"/>
        <v>787</v>
      </c>
      <c r="B800" s="177"/>
      <c r="C800" s="217"/>
      <c r="D800" s="187"/>
      <c r="E800" s="179"/>
      <c r="F800" s="182"/>
      <c r="G800" s="183"/>
      <c r="H800" s="179"/>
      <c r="I800" s="182"/>
      <c r="J800" s="183"/>
      <c r="K800" s="189"/>
      <c r="L800" s="192"/>
      <c r="M800" s="194"/>
      <c r="N800" s="196"/>
    </row>
    <row r="801" spans="1:14" ht="39.950000000000003" customHeight="1" x14ac:dyDescent="0.25">
      <c r="A801" s="2">
        <f t="shared" si="12"/>
        <v>788</v>
      </c>
      <c r="B801" s="178"/>
      <c r="C801" s="218"/>
      <c r="D801" s="188"/>
      <c r="E801" s="180"/>
      <c r="F801" s="180"/>
      <c r="G801" s="180"/>
      <c r="H801" s="184"/>
      <c r="I801" s="185"/>
      <c r="J801" s="186"/>
      <c r="K801" s="190"/>
      <c r="L801" s="193"/>
      <c r="M801" s="195"/>
      <c r="N801" s="197"/>
    </row>
    <row r="802" spans="1:14" ht="39.950000000000003" customHeight="1" x14ac:dyDescent="0.25">
      <c r="A802" s="2">
        <f t="shared" si="12"/>
        <v>789</v>
      </c>
      <c r="B802" s="177"/>
      <c r="C802" s="217"/>
      <c r="D802" s="187"/>
      <c r="E802" s="181"/>
      <c r="F802" s="181"/>
      <c r="G802" s="181"/>
      <c r="H802" s="179"/>
      <c r="I802" s="182"/>
      <c r="J802" s="183"/>
      <c r="K802" s="189"/>
      <c r="L802" s="192"/>
      <c r="M802" s="194"/>
      <c r="N802" s="196"/>
    </row>
    <row r="803" spans="1:14" ht="39.950000000000003" customHeight="1" x14ac:dyDescent="0.25">
      <c r="A803" s="2">
        <f t="shared" si="12"/>
        <v>790</v>
      </c>
      <c r="B803" s="178"/>
      <c r="C803" s="218"/>
      <c r="D803" s="188"/>
      <c r="E803" s="180"/>
      <c r="F803" s="180"/>
      <c r="G803" s="180"/>
      <c r="H803" s="184"/>
      <c r="I803" s="185"/>
      <c r="J803" s="186"/>
      <c r="K803" s="190"/>
      <c r="L803" s="193"/>
      <c r="M803" s="195"/>
      <c r="N803" s="197"/>
    </row>
    <row r="804" spans="1:14" ht="39.950000000000003" customHeight="1" x14ac:dyDescent="0.25">
      <c r="A804" s="2">
        <f t="shared" si="12"/>
        <v>791</v>
      </c>
      <c r="B804" s="177"/>
      <c r="C804" s="217"/>
      <c r="D804" s="187"/>
      <c r="E804" s="179"/>
      <c r="F804" s="182"/>
      <c r="G804" s="183"/>
      <c r="H804" s="179"/>
      <c r="I804" s="182"/>
      <c r="J804" s="183"/>
      <c r="K804" s="189"/>
      <c r="L804" s="192"/>
      <c r="M804" s="194"/>
      <c r="N804" s="196"/>
    </row>
    <row r="805" spans="1:14" ht="39.950000000000003" customHeight="1" x14ac:dyDescent="0.25">
      <c r="A805" s="2">
        <f t="shared" si="12"/>
        <v>792</v>
      </c>
      <c r="B805" s="178"/>
      <c r="C805" s="218"/>
      <c r="D805" s="188"/>
      <c r="E805" s="180"/>
      <c r="F805" s="180"/>
      <c r="G805" s="180"/>
      <c r="H805" s="184"/>
      <c r="I805" s="185"/>
      <c r="J805" s="186"/>
      <c r="K805" s="190"/>
      <c r="L805" s="193"/>
      <c r="M805" s="195"/>
      <c r="N805" s="197"/>
    </row>
    <row r="806" spans="1:14" ht="39.950000000000003" customHeight="1" x14ac:dyDescent="0.25">
      <c r="A806" s="2">
        <f t="shared" si="12"/>
        <v>793</v>
      </c>
      <c r="B806" s="177"/>
      <c r="C806" s="217"/>
      <c r="D806" s="187"/>
      <c r="E806" s="179"/>
      <c r="F806" s="182"/>
      <c r="G806" s="183"/>
      <c r="H806" s="179"/>
      <c r="I806" s="182"/>
      <c r="J806" s="183"/>
      <c r="K806" s="189"/>
      <c r="L806" s="192"/>
      <c r="M806" s="194"/>
      <c r="N806" s="196"/>
    </row>
    <row r="807" spans="1:14" ht="39.950000000000003" customHeight="1" x14ac:dyDescent="0.25">
      <c r="A807" s="2">
        <f t="shared" si="12"/>
        <v>794</v>
      </c>
      <c r="B807" s="178"/>
      <c r="C807" s="218"/>
      <c r="D807" s="188"/>
      <c r="E807" s="180"/>
      <c r="F807" s="180"/>
      <c r="G807" s="180"/>
      <c r="H807" s="184"/>
      <c r="I807" s="185"/>
      <c r="J807" s="186"/>
      <c r="K807" s="190"/>
      <c r="L807" s="193"/>
      <c r="M807" s="195"/>
      <c r="N807" s="197"/>
    </row>
    <row r="808" spans="1:14" ht="39.950000000000003" customHeight="1" x14ac:dyDescent="0.25">
      <c r="A808" s="2">
        <f t="shared" si="12"/>
        <v>795</v>
      </c>
      <c r="B808" s="177"/>
      <c r="C808" s="217"/>
      <c r="D808" s="187"/>
      <c r="E808" s="179"/>
      <c r="F808" s="182"/>
      <c r="G808" s="183"/>
      <c r="H808" s="179"/>
      <c r="I808" s="182"/>
      <c r="J808" s="183"/>
      <c r="K808" s="189"/>
      <c r="L808" s="192"/>
      <c r="M808" s="194"/>
      <c r="N808" s="196"/>
    </row>
    <row r="809" spans="1:14" ht="39.950000000000003" customHeight="1" x14ac:dyDescent="0.25">
      <c r="A809" s="2">
        <f t="shared" si="12"/>
        <v>796</v>
      </c>
      <c r="B809" s="178"/>
      <c r="C809" s="218"/>
      <c r="D809" s="188"/>
      <c r="E809" s="180"/>
      <c r="F809" s="180"/>
      <c r="G809" s="180"/>
      <c r="H809" s="184"/>
      <c r="I809" s="185"/>
      <c r="J809" s="186"/>
      <c r="K809" s="190"/>
      <c r="L809" s="193"/>
      <c r="M809" s="195"/>
      <c r="N809" s="197"/>
    </row>
    <row r="810" spans="1:14" ht="39.950000000000003" customHeight="1" x14ac:dyDescent="0.25">
      <c r="A810" s="2">
        <f t="shared" si="12"/>
        <v>797</v>
      </c>
      <c r="B810" s="177"/>
      <c r="C810" s="217"/>
      <c r="D810" s="187"/>
      <c r="E810" s="179"/>
      <c r="F810" s="182"/>
      <c r="G810" s="183"/>
      <c r="H810" s="179"/>
      <c r="I810" s="182"/>
      <c r="J810" s="183"/>
      <c r="K810" s="189"/>
      <c r="L810" s="192"/>
      <c r="M810" s="194"/>
      <c r="N810" s="196"/>
    </row>
    <row r="811" spans="1:14" ht="39.950000000000003" customHeight="1" x14ac:dyDescent="0.25">
      <c r="A811" s="2">
        <f t="shared" si="12"/>
        <v>798</v>
      </c>
      <c r="B811" s="178"/>
      <c r="C811" s="218"/>
      <c r="D811" s="188"/>
      <c r="E811" s="180"/>
      <c r="F811" s="180"/>
      <c r="G811" s="180"/>
      <c r="H811" s="184"/>
      <c r="I811" s="185"/>
      <c r="J811" s="186"/>
      <c r="K811" s="190"/>
      <c r="L811" s="193"/>
      <c r="M811" s="195"/>
      <c r="N811" s="197"/>
    </row>
    <row r="812" spans="1:14" ht="39.950000000000003" customHeight="1" x14ac:dyDescent="0.25">
      <c r="A812" s="2">
        <f t="shared" si="12"/>
        <v>799</v>
      </c>
      <c r="B812" s="177"/>
      <c r="C812" s="217"/>
      <c r="D812" s="187"/>
      <c r="E812" s="181"/>
      <c r="F812" s="181"/>
      <c r="G812" s="181"/>
      <c r="H812" s="179"/>
      <c r="I812" s="182"/>
      <c r="J812" s="183"/>
      <c r="K812" s="189"/>
      <c r="L812" s="192"/>
      <c r="M812" s="194"/>
      <c r="N812" s="196"/>
    </row>
    <row r="813" spans="1:14" ht="39.950000000000003" customHeight="1" x14ac:dyDescent="0.25">
      <c r="A813" s="2">
        <f t="shared" si="12"/>
        <v>800</v>
      </c>
      <c r="B813" s="178"/>
      <c r="C813" s="218"/>
      <c r="D813" s="188"/>
      <c r="E813" s="180"/>
      <c r="F813" s="180"/>
      <c r="G813" s="180"/>
      <c r="H813" s="184"/>
      <c r="I813" s="185"/>
      <c r="J813" s="186"/>
      <c r="K813" s="190"/>
      <c r="L813" s="193"/>
      <c r="M813" s="195"/>
      <c r="N813" s="197"/>
    </row>
    <row r="814" spans="1:14" ht="39.950000000000003" customHeight="1" x14ac:dyDescent="0.25">
      <c r="A814" s="2">
        <f t="shared" si="12"/>
        <v>801</v>
      </c>
      <c r="B814" s="177"/>
      <c r="C814" s="217"/>
      <c r="D814" s="187"/>
      <c r="E814" s="179"/>
      <c r="F814" s="182"/>
      <c r="G814" s="183"/>
      <c r="H814" s="179"/>
      <c r="I814" s="182"/>
      <c r="J814" s="183"/>
      <c r="K814" s="189"/>
      <c r="L814" s="192"/>
      <c r="M814" s="194"/>
      <c r="N814" s="196"/>
    </row>
    <row r="815" spans="1:14" ht="39.950000000000003" customHeight="1" x14ac:dyDescent="0.25">
      <c r="A815" s="2">
        <f t="shared" si="12"/>
        <v>802</v>
      </c>
      <c r="B815" s="178"/>
      <c r="C815" s="218"/>
      <c r="D815" s="188"/>
      <c r="E815" s="180"/>
      <c r="F815" s="180"/>
      <c r="G815" s="180"/>
      <c r="H815" s="184"/>
      <c r="I815" s="185"/>
      <c r="J815" s="186"/>
      <c r="K815" s="190"/>
      <c r="L815" s="193"/>
      <c r="M815" s="195"/>
      <c r="N815" s="197"/>
    </row>
    <row r="816" spans="1:14" ht="39.950000000000003" customHeight="1" x14ac:dyDescent="0.25">
      <c r="A816" s="2">
        <f t="shared" si="12"/>
        <v>803</v>
      </c>
      <c r="B816" s="177"/>
      <c r="C816" s="217"/>
      <c r="D816" s="187"/>
      <c r="E816" s="179"/>
      <c r="F816" s="182"/>
      <c r="G816" s="183"/>
      <c r="H816" s="179"/>
      <c r="I816" s="182"/>
      <c r="J816" s="183"/>
      <c r="K816" s="189"/>
      <c r="L816" s="192"/>
      <c r="M816" s="194"/>
      <c r="N816" s="196"/>
    </row>
    <row r="817" spans="1:14" ht="39.950000000000003" customHeight="1" x14ac:dyDescent="0.25">
      <c r="A817" s="2">
        <f t="shared" si="12"/>
        <v>804</v>
      </c>
      <c r="B817" s="178"/>
      <c r="C817" s="218"/>
      <c r="D817" s="188"/>
      <c r="E817" s="180"/>
      <c r="F817" s="180"/>
      <c r="G817" s="180"/>
      <c r="H817" s="184"/>
      <c r="I817" s="185"/>
      <c r="J817" s="186"/>
      <c r="K817" s="190"/>
      <c r="L817" s="193"/>
      <c r="M817" s="195"/>
      <c r="N817" s="197"/>
    </row>
    <row r="818" spans="1:14" ht="39.950000000000003" customHeight="1" x14ac:dyDescent="0.25">
      <c r="A818" s="2">
        <f t="shared" si="12"/>
        <v>805</v>
      </c>
      <c r="B818" s="177"/>
      <c r="C818" s="217"/>
      <c r="D818" s="187"/>
      <c r="E818" s="179"/>
      <c r="F818" s="182"/>
      <c r="G818" s="183"/>
      <c r="H818" s="179"/>
      <c r="I818" s="182"/>
      <c r="J818" s="183"/>
      <c r="K818" s="189"/>
      <c r="L818" s="192"/>
      <c r="M818" s="194"/>
      <c r="N818" s="196"/>
    </row>
    <row r="819" spans="1:14" ht="39.950000000000003" customHeight="1" x14ac:dyDescent="0.25">
      <c r="A819" s="2">
        <f t="shared" si="12"/>
        <v>806</v>
      </c>
      <c r="B819" s="178"/>
      <c r="C819" s="218"/>
      <c r="D819" s="188"/>
      <c r="E819" s="180"/>
      <c r="F819" s="180"/>
      <c r="G819" s="180"/>
      <c r="H819" s="184"/>
      <c r="I819" s="185"/>
      <c r="J819" s="186"/>
      <c r="K819" s="190"/>
      <c r="L819" s="193"/>
      <c r="M819" s="195"/>
      <c r="N819" s="197"/>
    </row>
    <row r="820" spans="1:14" ht="39.950000000000003" customHeight="1" x14ac:dyDescent="0.25">
      <c r="A820" s="2">
        <f t="shared" si="12"/>
        <v>807</v>
      </c>
      <c r="B820" s="177"/>
      <c r="C820" s="217"/>
      <c r="D820" s="187"/>
      <c r="E820" s="179"/>
      <c r="F820" s="182"/>
      <c r="G820" s="183"/>
      <c r="H820" s="179"/>
      <c r="I820" s="182"/>
      <c r="J820" s="183"/>
      <c r="K820" s="189"/>
      <c r="L820" s="192"/>
      <c r="M820" s="194"/>
      <c r="N820" s="196"/>
    </row>
    <row r="821" spans="1:14" ht="39.950000000000003" customHeight="1" x14ac:dyDescent="0.25">
      <c r="A821" s="2">
        <f t="shared" si="12"/>
        <v>808</v>
      </c>
      <c r="B821" s="178"/>
      <c r="C821" s="218"/>
      <c r="D821" s="188"/>
      <c r="E821" s="180"/>
      <c r="F821" s="180"/>
      <c r="G821" s="180"/>
      <c r="H821" s="184"/>
      <c r="I821" s="185"/>
      <c r="J821" s="186"/>
      <c r="K821" s="190"/>
      <c r="L821" s="193"/>
      <c r="M821" s="195"/>
      <c r="N821" s="197"/>
    </row>
    <row r="822" spans="1:14" ht="39.950000000000003" customHeight="1" x14ac:dyDescent="0.25">
      <c r="A822" s="2">
        <f t="shared" si="12"/>
        <v>809</v>
      </c>
      <c r="B822" s="177"/>
      <c r="C822" s="217"/>
      <c r="D822" s="187"/>
      <c r="E822" s="181"/>
      <c r="F822" s="181"/>
      <c r="G822" s="181"/>
      <c r="H822" s="179"/>
      <c r="I822" s="182"/>
      <c r="J822" s="183"/>
      <c r="K822" s="189"/>
      <c r="L822" s="192"/>
      <c r="M822" s="194"/>
      <c r="N822" s="196"/>
    </row>
    <row r="823" spans="1:14" ht="39.950000000000003" customHeight="1" x14ac:dyDescent="0.25">
      <c r="A823" s="2">
        <f t="shared" si="12"/>
        <v>810</v>
      </c>
      <c r="B823" s="178"/>
      <c r="C823" s="218"/>
      <c r="D823" s="188"/>
      <c r="E823" s="180"/>
      <c r="F823" s="180"/>
      <c r="G823" s="180"/>
      <c r="H823" s="184"/>
      <c r="I823" s="185"/>
      <c r="J823" s="186"/>
      <c r="K823" s="190"/>
      <c r="L823" s="193"/>
      <c r="M823" s="195"/>
      <c r="N823" s="197"/>
    </row>
    <row r="824" spans="1:14" ht="39.950000000000003" customHeight="1" x14ac:dyDescent="0.25">
      <c r="A824" s="2">
        <f t="shared" si="12"/>
        <v>811</v>
      </c>
      <c r="B824" s="177"/>
      <c r="C824" s="217"/>
      <c r="D824" s="187"/>
      <c r="E824" s="179"/>
      <c r="F824" s="182"/>
      <c r="G824" s="183"/>
      <c r="H824" s="179"/>
      <c r="I824" s="182"/>
      <c r="J824" s="183"/>
      <c r="K824" s="189"/>
      <c r="L824" s="192"/>
      <c r="M824" s="194"/>
      <c r="N824" s="196"/>
    </row>
    <row r="825" spans="1:14" ht="39.950000000000003" customHeight="1" x14ac:dyDescent="0.25">
      <c r="A825" s="2">
        <f t="shared" si="12"/>
        <v>812</v>
      </c>
      <c r="B825" s="178"/>
      <c r="C825" s="218"/>
      <c r="D825" s="188"/>
      <c r="E825" s="180"/>
      <c r="F825" s="180"/>
      <c r="G825" s="180"/>
      <c r="H825" s="184"/>
      <c r="I825" s="185"/>
      <c r="J825" s="186"/>
      <c r="K825" s="190"/>
      <c r="L825" s="193"/>
      <c r="M825" s="195"/>
      <c r="N825" s="197"/>
    </row>
    <row r="826" spans="1:14" ht="39.950000000000003" customHeight="1" x14ac:dyDescent="0.25">
      <c r="A826" s="2">
        <f t="shared" si="12"/>
        <v>813</v>
      </c>
      <c r="B826" s="177"/>
      <c r="C826" s="217"/>
      <c r="D826" s="187"/>
      <c r="E826" s="179"/>
      <c r="F826" s="182"/>
      <c r="G826" s="183"/>
      <c r="H826" s="179"/>
      <c r="I826" s="182"/>
      <c r="J826" s="183"/>
      <c r="K826" s="189"/>
      <c r="L826" s="192"/>
      <c r="M826" s="194"/>
      <c r="N826" s="196"/>
    </row>
    <row r="827" spans="1:14" ht="39.950000000000003" customHeight="1" x14ac:dyDescent="0.25">
      <c r="A827" s="2">
        <f t="shared" si="12"/>
        <v>814</v>
      </c>
      <c r="B827" s="178"/>
      <c r="C827" s="218"/>
      <c r="D827" s="188"/>
      <c r="E827" s="180"/>
      <c r="F827" s="180"/>
      <c r="G827" s="180"/>
      <c r="H827" s="184"/>
      <c r="I827" s="185"/>
      <c r="J827" s="186"/>
      <c r="K827" s="190"/>
      <c r="L827" s="193"/>
      <c r="M827" s="195"/>
      <c r="N827" s="197"/>
    </row>
    <row r="828" spans="1:14" ht="39.950000000000003" customHeight="1" x14ac:dyDescent="0.25">
      <c r="A828" s="2">
        <f t="shared" si="12"/>
        <v>815</v>
      </c>
      <c r="B828" s="177"/>
      <c r="C828" s="217"/>
      <c r="D828" s="187"/>
      <c r="E828" s="179"/>
      <c r="F828" s="182"/>
      <c r="G828" s="183"/>
      <c r="H828" s="179"/>
      <c r="I828" s="182"/>
      <c r="J828" s="183"/>
      <c r="K828" s="189"/>
      <c r="L828" s="192"/>
      <c r="M828" s="194"/>
      <c r="N828" s="196"/>
    </row>
    <row r="829" spans="1:14" ht="39.950000000000003" customHeight="1" x14ac:dyDescent="0.25">
      <c r="A829" s="2">
        <f t="shared" si="12"/>
        <v>816</v>
      </c>
      <c r="B829" s="178"/>
      <c r="C829" s="218"/>
      <c r="D829" s="188"/>
      <c r="E829" s="180"/>
      <c r="F829" s="180"/>
      <c r="G829" s="180"/>
      <c r="H829" s="184"/>
      <c r="I829" s="185"/>
      <c r="J829" s="186"/>
      <c r="K829" s="190"/>
      <c r="L829" s="193"/>
      <c r="M829" s="195"/>
      <c r="N829" s="197"/>
    </row>
    <row r="830" spans="1:14" ht="39.950000000000003" customHeight="1" x14ac:dyDescent="0.25">
      <c r="A830" s="2">
        <f t="shared" si="12"/>
        <v>817</v>
      </c>
      <c r="B830" s="177"/>
      <c r="C830" s="217"/>
      <c r="D830" s="187"/>
      <c r="E830" s="179"/>
      <c r="F830" s="182"/>
      <c r="G830" s="183"/>
      <c r="H830" s="179"/>
      <c r="I830" s="182"/>
      <c r="J830" s="183"/>
      <c r="K830" s="189"/>
      <c r="L830" s="192"/>
      <c r="M830" s="194"/>
      <c r="N830" s="196"/>
    </row>
    <row r="831" spans="1:14" ht="39.950000000000003" customHeight="1" x14ac:dyDescent="0.25">
      <c r="A831" s="2">
        <f t="shared" si="12"/>
        <v>818</v>
      </c>
      <c r="B831" s="178"/>
      <c r="C831" s="218"/>
      <c r="D831" s="188"/>
      <c r="E831" s="180"/>
      <c r="F831" s="180"/>
      <c r="G831" s="180"/>
      <c r="H831" s="184"/>
      <c r="I831" s="185"/>
      <c r="J831" s="186"/>
      <c r="K831" s="190"/>
      <c r="L831" s="193"/>
      <c r="M831" s="195"/>
      <c r="N831" s="197"/>
    </row>
    <row r="832" spans="1:14" ht="39.950000000000003" customHeight="1" x14ac:dyDescent="0.25">
      <c r="A832" s="2">
        <f t="shared" si="12"/>
        <v>819</v>
      </c>
      <c r="B832" s="177"/>
      <c r="C832" s="217"/>
      <c r="D832" s="187"/>
      <c r="E832" s="181"/>
      <c r="F832" s="181"/>
      <c r="G832" s="181"/>
      <c r="H832" s="179"/>
      <c r="I832" s="182"/>
      <c r="J832" s="183"/>
      <c r="K832" s="189"/>
      <c r="L832" s="192"/>
      <c r="M832" s="194"/>
      <c r="N832" s="196"/>
    </row>
    <row r="833" spans="1:14" ht="39.950000000000003" customHeight="1" x14ac:dyDescent="0.25">
      <c r="A833" s="2">
        <f t="shared" si="12"/>
        <v>820</v>
      </c>
      <c r="B833" s="178"/>
      <c r="C833" s="218"/>
      <c r="D833" s="188"/>
      <c r="E833" s="180"/>
      <c r="F833" s="180"/>
      <c r="G833" s="180"/>
      <c r="H833" s="184"/>
      <c r="I833" s="185"/>
      <c r="J833" s="186"/>
      <c r="K833" s="190"/>
      <c r="L833" s="193"/>
      <c r="M833" s="195"/>
      <c r="N833" s="197"/>
    </row>
    <row r="834" spans="1:14" ht="39.950000000000003" customHeight="1" x14ac:dyDescent="0.25">
      <c r="A834" s="2">
        <f t="shared" si="12"/>
        <v>821</v>
      </c>
      <c r="B834" s="177"/>
      <c r="C834" s="217"/>
      <c r="D834" s="187"/>
      <c r="E834" s="179"/>
      <c r="F834" s="182"/>
      <c r="G834" s="183"/>
      <c r="H834" s="179"/>
      <c r="I834" s="182"/>
      <c r="J834" s="183"/>
      <c r="K834" s="189"/>
      <c r="L834" s="192"/>
      <c r="M834" s="194"/>
      <c r="N834" s="196"/>
    </row>
    <row r="835" spans="1:14" ht="39.950000000000003" customHeight="1" x14ac:dyDescent="0.25">
      <c r="A835" s="2">
        <f t="shared" si="12"/>
        <v>822</v>
      </c>
      <c r="B835" s="178"/>
      <c r="C835" s="218"/>
      <c r="D835" s="188"/>
      <c r="E835" s="180"/>
      <c r="F835" s="180"/>
      <c r="G835" s="180"/>
      <c r="H835" s="184"/>
      <c r="I835" s="185"/>
      <c r="J835" s="186"/>
      <c r="K835" s="190"/>
      <c r="L835" s="193"/>
      <c r="M835" s="195"/>
      <c r="N835" s="197"/>
    </row>
    <row r="836" spans="1:14" ht="39.950000000000003" customHeight="1" x14ac:dyDescent="0.25">
      <c r="A836" s="2">
        <f t="shared" si="12"/>
        <v>823</v>
      </c>
      <c r="B836" s="177"/>
      <c r="C836" s="217"/>
      <c r="D836" s="187"/>
      <c r="E836" s="179"/>
      <c r="F836" s="182"/>
      <c r="G836" s="183"/>
      <c r="H836" s="179"/>
      <c r="I836" s="182"/>
      <c r="J836" s="183"/>
      <c r="K836" s="189"/>
      <c r="L836" s="192"/>
      <c r="M836" s="194"/>
      <c r="N836" s="196"/>
    </row>
    <row r="837" spans="1:14" ht="39.950000000000003" customHeight="1" x14ac:dyDescent="0.25">
      <c r="A837" s="2">
        <f t="shared" si="12"/>
        <v>824</v>
      </c>
      <c r="B837" s="178"/>
      <c r="C837" s="218"/>
      <c r="D837" s="188"/>
      <c r="E837" s="180"/>
      <c r="F837" s="180"/>
      <c r="G837" s="180"/>
      <c r="H837" s="184"/>
      <c r="I837" s="185"/>
      <c r="J837" s="186"/>
      <c r="K837" s="190"/>
      <c r="L837" s="193"/>
      <c r="M837" s="195"/>
      <c r="N837" s="197"/>
    </row>
    <row r="838" spans="1:14" ht="39.950000000000003" customHeight="1" x14ac:dyDescent="0.25">
      <c r="A838" s="2">
        <f t="shared" si="12"/>
        <v>825</v>
      </c>
      <c r="B838" s="177"/>
      <c r="C838" s="217"/>
      <c r="D838" s="187"/>
      <c r="E838" s="179"/>
      <c r="F838" s="182"/>
      <c r="G838" s="183"/>
      <c r="H838" s="179"/>
      <c r="I838" s="182"/>
      <c r="J838" s="183"/>
      <c r="K838" s="189"/>
      <c r="L838" s="192"/>
      <c r="M838" s="194"/>
      <c r="N838" s="196"/>
    </row>
    <row r="839" spans="1:14" ht="39.950000000000003" customHeight="1" x14ac:dyDescent="0.25">
      <c r="A839" s="2">
        <f t="shared" si="12"/>
        <v>826</v>
      </c>
      <c r="B839" s="178"/>
      <c r="C839" s="218"/>
      <c r="D839" s="188"/>
      <c r="E839" s="180"/>
      <c r="F839" s="180"/>
      <c r="G839" s="180"/>
      <c r="H839" s="184"/>
      <c r="I839" s="185"/>
      <c r="J839" s="186"/>
      <c r="K839" s="190"/>
      <c r="L839" s="193"/>
      <c r="M839" s="195"/>
      <c r="N839" s="197"/>
    </row>
    <row r="840" spans="1:14" ht="39.950000000000003" customHeight="1" x14ac:dyDescent="0.25">
      <c r="A840" s="2">
        <f t="shared" si="12"/>
        <v>827</v>
      </c>
      <c r="B840" s="177"/>
      <c r="C840" s="217"/>
      <c r="D840" s="187"/>
      <c r="E840" s="179"/>
      <c r="F840" s="182"/>
      <c r="G840" s="183"/>
      <c r="H840" s="179"/>
      <c r="I840" s="182"/>
      <c r="J840" s="183"/>
      <c r="K840" s="189"/>
      <c r="L840" s="192"/>
      <c r="M840" s="194"/>
      <c r="N840" s="196"/>
    </row>
    <row r="841" spans="1:14" ht="39.950000000000003" customHeight="1" x14ac:dyDescent="0.25">
      <c r="A841" s="2">
        <f t="shared" si="12"/>
        <v>828</v>
      </c>
      <c r="B841" s="178"/>
      <c r="C841" s="218"/>
      <c r="D841" s="188"/>
      <c r="E841" s="180"/>
      <c r="F841" s="180"/>
      <c r="G841" s="180"/>
      <c r="H841" s="184"/>
      <c r="I841" s="185"/>
      <c r="J841" s="186"/>
      <c r="K841" s="190"/>
      <c r="L841" s="193"/>
      <c r="M841" s="195"/>
      <c r="N841" s="197"/>
    </row>
    <row r="842" spans="1:14" ht="39.950000000000003" customHeight="1" x14ac:dyDescent="0.25">
      <c r="A842" s="2">
        <f t="shared" si="12"/>
        <v>829</v>
      </c>
      <c r="B842" s="177"/>
      <c r="C842" s="217"/>
      <c r="D842" s="187"/>
      <c r="E842" s="181"/>
      <c r="F842" s="181"/>
      <c r="G842" s="181"/>
      <c r="H842" s="179"/>
      <c r="I842" s="182"/>
      <c r="J842" s="183"/>
      <c r="K842" s="189"/>
      <c r="L842" s="192"/>
      <c r="M842" s="194"/>
      <c r="N842" s="196"/>
    </row>
    <row r="843" spans="1:14" ht="39.950000000000003" customHeight="1" x14ac:dyDescent="0.25">
      <c r="A843" s="2">
        <f t="shared" si="12"/>
        <v>830</v>
      </c>
      <c r="B843" s="178"/>
      <c r="C843" s="218"/>
      <c r="D843" s="188"/>
      <c r="E843" s="180"/>
      <c r="F843" s="180"/>
      <c r="G843" s="180"/>
      <c r="H843" s="184"/>
      <c r="I843" s="185"/>
      <c r="J843" s="186"/>
      <c r="K843" s="190"/>
      <c r="L843" s="193"/>
      <c r="M843" s="195"/>
      <c r="N843" s="197"/>
    </row>
    <row r="844" spans="1:14" ht="39.950000000000003" customHeight="1" x14ac:dyDescent="0.25">
      <c r="A844" s="2">
        <f t="shared" si="12"/>
        <v>831</v>
      </c>
      <c r="B844" s="177"/>
      <c r="C844" s="217"/>
      <c r="D844" s="187"/>
      <c r="E844" s="179"/>
      <c r="F844" s="182"/>
      <c r="G844" s="183"/>
      <c r="H844" s="179"/>
      <c r="I844" s="182"/>
      <c r="J844" s="183"/>
      <c r="K844" s="189"/>
      <c r="L844" s="192"/>
      <c r="M844" s="194"/>
      <c r="N844" s="196"/>
    </row>
    <row r="845" spans="1:14" ht="39.950000000000003" customHeight="1" x14ac:dyDescent="0.25">
      <c r="A845" s="2">
        <f t="shared" si="12"/>
        <v>832</v>
      </c>
      <c r="B845" s="178"/>
      <c r="C845" s="218"/>
      <c r="D845" s="188"/>
      <c r="E845" s="180"/>
      <c r="F845" s="180"/>
      <c r="G845" s="180"/>
      <c r="H845" s="184"/>
      <c r="I845" s="185"/>
      <c r="J845" s="186"/>
      <c r="K845" s="190"/>
      <c r="L845" s="193"/>
      <c r="M845" s="195"/>
      <c r="N845" s="197"/>
    </row>
    <row r="846" spans="1:14" ht="39.950000000000003" customHeight="1" x14ac:dyDescent="0.25">
      <c r="A846" s="2">
        <f t="shared" si="12"/>
        <v>833</v>
      </c>
      <c r="B846" s="177"/>
      <c r="C846" s="217"/>
      <c r="D846" s="187"/>
      <c r="E846" s="179"/>
      <c r="F846" s="182"/>
      <c r="G846" s="183"/>
      <c r="H846" s="179"/>
      <c r="I846" s="182"/>
      <c r="J846" s="183"/>
      <c r="K846" s="189"/>
      <c r="L846" s="192"/>
      <c r="M846" s="194"/>
      <c r="N846" s="196"/>
    </row>
    <row r="847" spans="1:14" ht="39.950000000000003" customHeight="1" x14ac:dyDescent="0.25">
      <c r="A847" s="2">
        <f t="shared" ref="A847:A910" si="13">ROW(A834)</f>
        <v>834</v>
      </c>
      <c r="B847" s="178"/>
      <c r="C847" s="218"/>
      <c r="D847" s="188"/>
      <c r="E847" s="180"/>
      <c r="F847" s="180"/>
      <c r="G847" s="180"/>
      <c r="H847" s="184"/>
      <c r="I847" s="185"/>
      <c r="J847" s="186"/>
      <c r="K847" s="190"/>
      <c r="L847" s="193"/>
      <c r="M847" s="195"/>
      <c r="N847" s="197"/>
    </row>
    <row r="848" spans="1:14" ht="39.950000000000003" customHeight="1" x14ac:dyDescent="0.25">
      <c r="A848" s="2">
        <f t="shared" si="13"/>
        <v>835</v>
      </c>
      <c r="B848" s="177"/>
      <c r="C848" s="217"/>
      <c r="D848" s="187"/>
      <c r="E848" s="179"/>
      <c r="F848" s="182"/>
      <c r="G848" s="183"/>
      <c r="H848" s="179"/>
      <c r="I848" s="182"/>
      <c r="J848" s="183"/>
      <c r="K848" s="189"/>
      <c r="L848" s="192"/>
      <c r="M848" s="194"/>
      <c r="N848" s="196"/>
    </row>
    <row r="849" spans="1:14" ht="39.950000000000003" customHeight="1" x14ac:dyDescent="0.25">
      <c r="A849" s="2">
        <f t="shared" si="13"/>
        <v>836</v>
      </c>
      <c r="B849" s="178"/>
      <c r="C849" s="218"/>
      <c r="D849" s="188"/>
      <c r="E849" s="180"/>
      <c r="F849" s="180"/>
      <c r="G849" s="180"/>
      <c r="H849" s="184"/>
      <c r="I849" s="185"/>
      <c r="J849" s="186"/>
      <c r="K849" s="190"/>
      <c r="L849" s="193"/>
      <c r="M849" s="195"/>
      <c r="N849" s="197"/>
    </row>
    <row r="850" spans="1:14" ht="39.950000000000003" customHeight="1" x14ac:dyDescent="0.25">
      <c r="A850" s="2">
        <f t="shared" si="13"/>
        <v>837</v>
      </c>
      <c r="B850" s="177"/>
      <c r="C850" s="217"/>
      <c r="D850" s="187"/>
      <c r="E850" s="179"/>
      <c r="F850" s="182"/>
      <c r="G850" s="183"/>
      <c r="H850" s="179"/>
      <c r="I850" s="182"/>
      <c r="J850" s="183"/>
      <c r="K850" s="189"/>
      <c r="L850" s="192"/>
      <c r="M850" s="194"/>
      <c r="N850" s="196"/>
    </row>
    <row r="851" spans="1:14" ht="39.950000000000003" customHeight="1" x14ac:dyDescent="0.25">
      <c r="A851" s="2">
        <f t="shared" si="13"/>
        <v>838</v>
      </c>
      <c r="B851" s="178"/>
      <c r="C851" s="218"/>
      <c r="D851" s="188"/>
      <c r="E851" s="180"/>
      <c r="F851" s="180"/>
      <c r="G851" s="180"/>
      <c r="H851" s="184"/>
      <c r="I851" s="185"/>
      <c r="J851" s="186"/>
      <c r="K851" s="190"/>
      <c r="L851" s="193"/>
      <c r="M851" s="195"/>
      <c r="N851" s="197"/>
    </row>
    <row r="852" spans="1:14" ht="39.950000000000003" customHeight="1" x14ac:dyDescent="0.25">
      <c r="A852" s="2">
        <f t="shared" si="13"/>
        <v>839</v>
      </c>
      <c r="B852" s="177"/>
      <c r="C852" s="217"/>
      <c r="D852" s="187"/>
      <c r="E852" s="181"/>
      <c r="F852" s="181"/>
      <c r="G852" s="181"/>
      <c r="H852" s="179"/>
      <c r="I852" s="182"/>
      <c r="J852" s="183"/>
      <c r="K852" s="189"/>
      <c r="L852" s="192"/>
      <c r="M852" s="194"/>
      <c r="N852" s="196"/>
    </row>
    <row r="853" spans="1:14" ht="39.950000000000003" customHeight="1" x14ac:dyDescent="0.25">
      <c r="A853" s="2">
        <f t="shared" si="13"/>
        <v>840</v>
      </c>
      <c r="B853" s="178"/>
      <c r="C853" s="218"/>
      <c r="D853" s="188"/>
      <c r="E853" s="180"/>
      <c r="F853" s="180"/>
      <c r="G853" s="180"/>
      <c r="H853" s="184"/>
      <c r="I853" s="185"/>
      <c r="J853" s="186"/>
      <c r="K853" s="190"/>
      <c r="L853" s="193"/>
      <c r="M853" s="195"/>
      <c r="N853" s="197"/>
    </row>
    <row r="854" spans="1:14" ht="39.950000000000003" customHeight="1" x14ac:dyDescent="0.25">
      <c r="A854" s="2">
        <f t="shared" si="13"/>
        <v>841</v>
      </c>
      <c r="B854" s="177"/>
      <c r="C854" s="217"/>
      <c r="D854" s="187"/>
      <c r="E854" s="179"/>
      <c r="F854" s="182"/>
      <c r="G854" s="183"/>
      <c r="H854" s="179"/>
      <c r="I854" s="182"/>
      <c r="J854" s="183"/>
      <c r="K854" s="189"/>
      <c r="L854" s="192"/>
      <c r="M854" s="194"/>
      <c r="N854" s="196"/>
    </row>
    <row r="855" spans="1:14" ht="39.950000000000003" customHeight="1" x14ac:dyDescent="0.25">
      <c r="A855" s="2">
        <f t="shared" si="13"/>
        <v>842</v>
      </c>
      <c r="B855" s="178"/>
      <c r="C855" s="218"/>
      <c r="D855" s="188"/>
      <c r="E855" s="180"/>
      <c r="F855" s="180"/>
      <c r="G855" s="180"/>
      <c r="H855" s="184"/>
      <c r="I855" s="185"/>
      <c r="J855" s="186"/>
      <c r="K855" s="190"/>
      <c r="L855" s="193"/>
      <c r="M855" s="195"/>
      <c r="N855" s="197"/>
    </row>
    <row r="856" spans="1:14" ht="39.950000000000003" customHeight="1" x14ac:dyDescent="0.25">
      <c r="A856" s="2">
        <f t="shared" si="13"/>
        <v>843</v>
      </c>
      <c r="B856" s="177"/>
      <c r="C856" s="217"/>
      <c r="D856" s="187"/>
      <c r="E856" s="179"/>
      <c r="F856" s="182"/>
      <c r="G856" s="183"/>
      <c r="H856" s="179"/>
      <c r="I856" s="182"/>
      <c r="J856" s="183"/>
      <c r="K856" s="189"/>
      <c r="L856" s="192"/>
      <c r="M856" s="194"/>
      <c r="N856" s="196"/>
    </row>
    <row r="857" spans="1:14" ht="39.950000000000003" customHeight="1" x14ac:dyDescent="0.25">
      <c r="A857" s="2">
        <f t="shared" si="13"/>
        <v>844</v>
      </c>
      <c r="B857" s="178"/>
      <c r="C857" s="218"/>
      <c r="D857" s="188"/>
      <c r="E857" s="180"/>
      <c r="F857" s="180"/>
      <c r="G857" s="180"/>
      <c r="H857" s="184"/>
      <c r="I857" s="185"/>
      <c r="J857" s="186"/>
      <c r="K857" s="190"/>
      <c r="L857" s="193"/>
      <c r="M857" s="195"/>
      <c r="N857" s="197"/>
    </row>
    <row r="858" spans="1:14" ht="39.950000000000003" customHeight="1" x14ac:dyDescent="0.25">
      <c r="A858" s="2">
        <f t="shared" si="13"/>
        <v>845</v>
      </c>
      <c r="B858" s="177"/>
      <c r="C858" s="217"/>
      <c r="D858" s="187"/>
      <c r="E858" s="179"/>
      <c r="F858" s="182"/>
      <c r="G858" s="183"/>
      <c r="H858" s="179"/>
      <c r="I858" s="182"/>
      <c r="J858" s="183"/>
      <c r="K858" s="189"/>
      <c r="L858" s="192"/>
      <c r="M858" s="194"/>
      <c r="N858" s="196"/>
    </row>
    <row r="859" spans="1:14" ht="39.950000000000003" customHeight="1" x14ac:dyDescent="0.25">
      <c r="A859" s="2">
        <f t="shared" si="13"/>
        <v>846</v>
      </c>
      <c r="B859" s="178"/>
      <c r="C859" s="218"/>
      <c r="D859" s="188"/>
      <c r="E859" s="180"/>
      <c r="F859" s="180"/>
      <c r="G859" s="180"/>
      <c r="H859" s="184"/>
      <c r="I859" s="185"/>
      <c r="J859" s="186"/>
      <c r="K859" s="190"/>
      <c r="L859" s="193"/>
      <c r="M859" s="195"/>
      <c r="N859" s="197"/>
    </row>
    <row r="860" spans="1:14" ht="39.950000000000003" customHeight="1" x14ac:dyDescent="0.25">
      <c r="A860" s="2">
        <f t="shared" si="13"/>
        <v>847</v>
      </c>
      <c r="B860" s="177"/>
      <c r="C860" s="217"/>
      <c r="D860" s="187"/>
      <c r="E860" s="179"/>
      <c r="F860" s="182"/>
      <c r="G860" s="183"/>
      <c r="H860" s="179"/>
      <c r="I860" s="182"/>
      <c r="J860" s="183"/>
      <c r="K860" s="189"/>
      <c r="L860" s="192"/>
      <c r="M860" s="194"/>
      <c r="N860" s="196"/>
    </row>
    <row r="861" spans="1:14" ht="39.950000000000003" customHeight="1" x14ac:dyDescent="0.25">
      <c r="A861" s="2">
        <f t="shared" si="13"/>
        <v>848</v>
      </c>
      <c r="B861" s="178"/>
      <c r="C861" s="218"/>
      <c r="D861" s="188"/>
      <c r="E861" s="180"/>
      <c r="F861" s="180"/>
      <c r="G861" s="180"/>
      <c r="H861" s="184"/>
      <c r="I861" s="185"/>
      <c r="J861" s="186"/>
      <c r="K861" s="190"/>
      <c r="L861" s="193"/>
      <c r="M861" s="195"/>
      <c r="N861" s="197"/>
    </row>
    <row r="862" spans="1:14" ht="39.950000000000003" customHeight="1" x14ac:dyDescent="0.25">
      <c r="A862" s="2">
        <f t="shared" si="13"/>
        <v>849</v>
      </c>
      <c r="B862" s="177"/>
      <c r="C862" s="217"/>
      <c r="D862" s="187"/>
      <c r="E862" s="181"/>
      <c r="F862" s="181"/>
      <c r="G862" s="181"/>
      <c r="H862" s="179"/>
      <c r="I862" s="182"/>
      <c r="J862" s="183"/>
      <c r="K862" s="189"/>
      <c r="L862" s="192"/>
      <c r="M862" s="194"/>
      <c r="N862" s="196"/>
    </row>
    <row r="863" spans="1:14" ht="39.950000000000003" customHeight="1" x14ac:dyDescent="0.25">
      <c r="A863" s="2">
        <f t="shared" si="13"/>
        <v>850</v>
      </c>
      <c r="B863" s="178"/>
      <c r="C863" s="218"/>
      <c r="D863" s="188"/>
      <c r="E863" s="180"/>
      <c r="F863" s="180"/>
      <c r="G863" s="180"/>
      <c r="H863" s="184"/>
      <c r="I863" s="185"/>
      <c r="J863" s="186"/>
      <c r="K863" s="190"/>
      <c r="L863" s="193"/>
      <c r="M863" s="195"/>
      <c r="N863" s="197"/>
    </row>
    <row r="864" spans="1:14" ht="39.950000000000003" customHeight="1" x14ac:dyDescent="0.25">
      <c r="A864" s="2">
        <f t="shared" si="13"/>
        <v>851</v>
      </c>
      <c r="B864" s="177"/>
      <c r="C864" s="217"/>
      <c r="D864" s="187"/>
      <c r="E864" s="179"/>
      <c r="F864" s="182"/>
      <c r="G864" s="183"/>
      <c r="H864" s="179"/>
      <c r="I864" s="182"/>
      <c r="J864" s="183"/>
      <c r="K864" s="189"/>
      <c r="L864" s="192"/>
      <c r="M864" s="194"/>
      <c r="N864" s="196"/>
    </row>
    <row r="865" spans="1:14" ht="39.950000000000003" customHeight="1" x14ac:dyDescent="0.25">
      <c r="A865" s="2">
        <f t="shared" si="13"/>
        <v>852</v>
      </c>
      <c r="B865" s="178"/>
      <c r="C865" s="218"/>
      <c r="D865" s="188"/>
      <c r="E865" s="180"/>
      <c r="F865" s="180"/>
      <c r="G865" s="180"/>
      <c r="H865" s="184"/>
      <c r="I865" s="185"/>
      <c r="J865" s="186"/>
      <c r="K865" s="190"/>
      <c r="L865" s="193"/>
      <c r="M865" s="195"/>
      <c r="N865" s="197"/>
    </row>
    <row r="866" spans="1:14" ht="39.950000000000003" customHeight="1" x14ac:dyDescent="0.25">
      <c r="A866" s="2">
        <f t="shared" si="13"/>
        <v>853</v>
      </c>
      <c r="B866" s="177"/>
      <c r="C866" s="217"/>
      <c r="D866" s="187"/>
      <c r="E866" s="179"/>
      <c r="F866" s="182"/>
      <c r="G866" s="183"/>
      <c r="H866" s="179"/>
      <c r="I866" s="182"/>
      <c r="J866" s="183"/>
      <c r="K866" s="189"/>
      <c r="L866" s="192"/>
      <c r="M866" s="194"/>
      <c r="N866" s="196"/>
    </row>
    <row r="867" spans="1:14" ht="39.950000000000003" customHeight="1" x14ac:dyDescent="0.25">
      <c r="A867" s="2">
        <f t="shared" si="13"/>
        <v>854</v>
      </c>
      <c r="B867" s="178"/>
      <c r="C867" s="218"/>
      <c r="D867" s="188"/>
      <c r="E867" s="180"/>
      <c r="F867" s="180"/>
      <c r="G867" s="180"/>
      <c r="H867" s="184"/>
      <c r="I867" s="185"/>
      <c r="J867" s="186"/>
      <c r="K867" s="190"/>
      <c r="L867" s="193"/>
      <c r="M867" s="195"/>
      <c r="N867" s="197"/>
    </row>
    <row r="868" spans="1:14" ht="39.950000000000003" customHeight="1" x14ac:dyDescent="0.25">
      <c r="A868" s="2">
        <f t="shared" si="13"/>
        <v>855</v>
      </c>
      <c r="B868" s="177"/>
      <c r="C868" s="217"/>
      <c r="D868" s="187"/>
      <c r="E868" s="179"/>
      <c r="F868" s="182"/>
      <c r="G868" s="183"/>
      <c r="H868" s="179"/>
      <c r="I868" s="182"/>
      <c r="J868" s="183"/>
      <c r="K868" s="189"/>
      <c r="L868" s="192"/>
      <c r="M868" s="194"/>
      <c r="N868" s="196"/>
    </row>
    <row r="869" spans="1:14" ht="39.950000000000003" customHeight="1" x14ac:dyDescent="0.25">
      <c r="A869" s="2">
        <f t="shared" si="13"/>
        <v>856</v>
      </c>
      <c r="B869" s="178"/>
      <c r="C869" s="218"/>
      <c r="D869" s="188"/>
      <c r="E869" s="180"/>
      <c r="F869" s="180"/>
      <c r="G869" s="180"/>
      <c r="H869" s="184"/>
      <c r="I869" s="185"/>
      <c r="J869" s="186"/>
      <c r="K869" s="190"/>
      <c r="L869" s="193"/>
      <c r="M869" s="195"/>
      <c r="N869" s="197"/>
    </row>
    <row r="870" spans="1:14" ht="39.950000000000003" customHeight="1" x14ac:dyDescent="0.25">
      <c r="A870" s="2">
        <f t="shared" si="13"/>
        <v>857</v>
      </c>
      <c r="B870" s="177"/>
      <c r="C870" s="217"/>
      <c r="D870" s="187"/>
      <c r="E870" s="179"/>
      <c r="F870" s="182"/>
      <c r="G870" s="183"/>
      <c r="H870" s="179"/>
      <c r="I870" s="182"/>
      <c r="J870" s="183"/>
      <c r="K870" s="189"/>
      <c r="L870" s="192"/>
      <c r="M870" s="194"/>
      <c r="N870" s="196"/>
    </row>
    <row r="871" spans="1:14" ht="39.950000000000003" customHeight="1" x14ac:dyDescent="0.25">
      <c r="A871" s="2">
        <f t="shared" si="13"/>
        <v>858</v>
      </c>
      <c r="B871" s="178"/>
      <c r="C871" s="218"/>
      <c r="D871" s="188"/>
      <c r="E871" s="180"/>
      <c r="F871" s="180"/>
      <c r="G871" s="180"/>
      <c r="H871" s="184"/>
      <c r="I871" s="185"/>
      <c r="J871" s="186"/>
      <c r="K871" s="190"/>
      <c r="L871" s="193"/>
      <c r="M871" s="195"/>
      <c r="N871" s="197"/>
    </row>
    <row r="872" spans="1:14" ht="39.950000000000003" customHeight="1" x14ac:dyDescent="0.25">
      <c r="A872" s="2">
        <f t="shared" si="13"/>
        <v>859</v>
      </c>
      <c r="B872" s="177"/>
      <c r="C872" s="217"/>
      <c r="D872" s="187"/>
      <c r="E872" s="181"/>
      <c r="F872" s="181"/>
      <c r="G872" s="181"/>
      <c r="H872" s="179"/>
      <c r="I872" s="182"/>
      <c r="J872" s="183"/>
      <c r="K872" s="189"/>
      <c r="L872" s="192"/>
      <c r="M872" s="194"/>
      <c r="N872" s="196"/>
    </row>
    <row r="873" spans="1:14" ht="39.950000000000003" customHeight="1" x14ac:dyDescent="0.25">
      <c r="A873" s="2">
        <f t="shared" si="13"/>
        <v>860</v>
      </c>
      <c r="B873" s="178"/>
      <c r="C873" s="218"/>
      <c r="D873" s="188"/>
      <c r="E873" s="180"/>
      <c r="F873" s="180"/>
      <c r="G873" s="180"/>
      <c r="H873" s="184"/>
      <c r="I873" s="185"/>
      <c r="J873" s="186"/>
      <c r="K873" s="190"/>
      <c r="L873" s="193"/>
      <c r="M873" s="195"/>
      <c r="N873" s="197"/>
    </row>
    <row r="874" spans="1:14" ht="39.950000000000003" customHeight="1" x14ac:dyDescent="0.25">
      <c r="A874" s="2">
        <f t="shared" si="13"/>
        <v>861</v>
      </c>
      <c r="B874" s="177"/>
      <c r="C874" s="217"/>
      <c r="D874" s="187"/>
      <c r="E874" s="179"/>
      <c r="F874" s="182"/>
      <c r="G874" s="183"/>
      <c r="H874" s="179"/>
      <c r="I874" s="182"/>
      <c r="J874" s="183"/>
      <c r="K874" s="189"/>
      <c r="L874" s="192"/>
      <c r="M874" s="194"/>
      <c r="N874" s="196"/>
    </row>
    <row r="875" spans="1:14" ht="39.950000000000003" customHeight="1" x14ac:dyDescent="0.25">
      <c r="A875" s="2">
        <f t="shared" si="13"/>
        <v>862</v>
      </c>
      <c r="B875" s="178"/>
      <c r="C875" s="218"/>
      <c r="D875" s="188"/>
      <c r="E875" s="180"/>
      <c r="F875" s="180"/>
      <c r="G875" s="180"/>
      <c r="H875" s="184"/>
      <c r="I875" s="185"/>
      <c r="J875" s="186"/>
      <c r="K875" s="190"/>
      <c r="L875" s="193"/>
      <c r="M875" s="195"/>
      <c r="N875" s="197"/>
    </row>
    <row r="876" spans="1:14" ht="39.950000000000003" customHeight="1" x14ac:dyDescent="0.25">
      <c r="A876" s="2">
        <f t="shared" si="13"/>
        <v>863</v>
      </c>
      <c r="B876" s="177"/>
      <c r="C876" s="217"/>
      <c r="D876" s="187"/>
      <c r="E876" s="179"/>
      <c r="F876" s="182"/>
      <c r="G876" s="183"/>
      <c r="H876" s="179"/>
      <c r="I876" s="182"/>
      <c r="J876" s="183"/>
      <c r="K876" s="189"/>
      <c r="L876" s="192"/>
      <c r="M876" s="194"/>
      <c r="N876" s="196"/>
    </row>
    <row r="877" spans="1:14" ht="39.950000000000003" customHeight="1" x14ac:dyDescent="0.25">
      <c r="A877" s="2">
        <f t="shared" si="13"/>
        <v>864</v>
      </c>
      <c r="B877" s="178"/>
      <c r="C877" s="218"/>
      <c r="D877" s="188"/>
      <c r="E877" s="180"/>
      <c r="F877" s="180"/>
      <c r="G877" s="180"/>
      <c r="H877" s="184"/>
      <c r="I877" s="185"/>
      <c r="J877" s="186"/>
      <c r="K877" s="190"/>
      <c r="L877" s="193"/>
      <c r="M877" s="195"/>
      <c r="N877" s="197"/>
    </row>
    <row r="878" spans="1:14" ht="39.950000000000003" customHeight="1" x14ac:dyDescent="0.25">
      <c r="A878" s="2">
        <f t="shared" si="13"/>
        <v>865</v>
      </c>
      <c r="B878" s="177"/>
      <c r="C878" s="217"/>
      <c r="D878" s="187"/>
      <c r="E878" s="179"/>
      <c r="F878" s="182"/>
      <c r="G878" s="183"/>
      <c r="H878" s="179"/>
      <c r="I878" s="182"/>
      <c r="J878" s="183"/>
      <c r="K878" s="189"/>
      <c r="L878" s="192"/>
      <c r="M878" s="194"/>
      <c r="N878" s="196"/>
    </row>
    <row r="879" spans="1:14" ht="39.950000000000003" customHeight="1" x14ac:dyDescent="0.25">
      <c r="A879" s="2">
        <f t="shared" si="13"/>
        <v>866</v>
      </c>
      <c r="B879" s="178"/>
      <c r="C879" s="218"/>
      <c r="D879" s="188"/>
      <c r="E879" s="180"/>
      <c r="F879" s="180"/>
      <c r="G879" s="180"/>
      <c r="H879" s="184"/>
      <c r="I879" s="185"/>
      <c r="J879" s="186"/>
      <c r="K879" s="190"/>
      <c r="L879" s="193"/>
      <c r="M879" s="195"/>
      <c r="N879" s="197"/>
    </row>
    <row r="880" spans="1:14" ht="39.950000000000003" customHeight="1" x14ac:dyDescent="0.25">
      <c r="A880" s="2">
        <f t="shared" si="13"/>
        <v>867</v>
      </c>
      <c r="B880" s="177"/>
      <c r="C880" s="217"/>
      <c r="D880" s="187"/>
      <c r="E880" s="179"/>
      <c r="F880" s="182"/>
      <c r="G880" s="183"/>
      <c r="H880" s="179"/>
      <c r="I880" s="182"/>
      <c r="J880" s="183"/>
      <c r="K880" s="189"/>
      <c r="L880" s="192"/>
      <c r="M880" s="194"/>
      <c r="N880" s="196"/>
    </row>
    <row r="881" spans="1:14" ht="39.950000000000003" customHeight="1" x14ac:dyDescent="0.25">
      <c r="A881" s="2">
        <f t="shared" si="13"/>
        <v>868</v>
      </c>
      <c r="B881" s="178"/>
      <c r="C881" s="218"/>
      <c r="D881" s="188"/>
      <c r="E881" s="180"/>
      <c r="F881" s="180"/>
      <c r="G881" s="180"/>
      <c r="H881" s="184"/>
      <c r="I881" s="185"/>
      <c r="J881" s="186"/>
      <c r="K881" s="190"/>
      <c r="L881" s="193"/>
      <c r="M881" s="195"/>
      <c r="N881" s="197"/>
    </row>
    <row r="882" spans="1:14" ht="39.950000000000003" customHeight="1" x14ac:dyDescent="0.25">
      <c r="A882" s="2">
        <f t="shared" si="13"/>
        <v>869</v>
      </c>
      <c r="B882" s="177"/>
      <c r="C882" s="217"/>
      <c r="D882" s="187"/>
      <c r="E882" s="181"/>
      <c r="F882" s="181"/>
      <c r="G882" s="181"/>
      <c r="H882" s="179"/>
      <c r="I882" s="182"/>
      <c r="J882" s="183"/>
      <c r="K882" s="189"/>
      <c r="L882" s="192"/>
      <c r="M882" s="194"/>
      <c r="N882" s="196"/>
    </row>
    <row r="883" spans="1:14" ht="39.950000000000003" customHeight="1" x14ac:dyDescent="0.25">
      <c r="A883" s="2">
        <f t="shared" si="13"/>
        <v>870</v>
      </c>
      <c r="B883" s="178"/>
      <c r="C883" s="218"/>
      <c r="D883" s="188"/>
      <c r="E883" s="180"/>
      <c r="F883" s="180"/>
      <c r="G883" s="180"/>
      <c r="H883" s="184"/>
      <c r="I883" s="185"/>
      <c r="J883" s="186"/>
      <c r="K883" s="190"/>
      <c r="L883" s="193"/>
      <c r="M883" s="195"/>
      <c r="N883" s="197"/>
    </row>
    <row r="884" spans="1:14" ht="39.950000000000003" customHeight="1" x14ac:dyDescent="0.25">
      <c r="A884" s="2">
        <f t="shared" si="13"/>
        <v>871</v>
      </c>
      <c r="B884" s="177"/>
      <c r="C884" s="217"/>
      <c r="D884" s="187"/>
      <c r="E884" s="179"/>
      <c r="F884" s="182"/>
      <c r="G884" s="183"/>
      <c r="H884" s="179"/>
      <c r="I884" s="182"/>
      <c r="J884" s="183"/>
      <c r="K884" s="189"/>
      <c r="L884" s="192"/>
      <c r="M884" s="194"/>
      <c r="N884" s="196"/>
    </row>
    <row r="885" spans="1:14" ht="39.950000000000003" customHeight="1" x14ac:dyDescent="0.25">
      <c r="A885" s="2">
        <f t="shared" si="13"/>
        <v>872</v>
      </c>
      <c r="B885" s="178"/>
      <c r="C885" s="218"/>
      <c r="D885" s="188"/>
      <c r="E885" s="180"/>
      <c r="F885" s="180"/>
      <c r="G885" s="180"/>
      <c r="H885" s="184"/>
      <c r="I885" s="185"/>
      <c r="J885" s="186"/>
      <c r="K885" s="190"/>
      <c r="L885" s="193"/>
      <c r="M885" s="195"/>
      <c r="N885" s="197"/>
    </row>
    <row r="886" spans="1:14" ht="39.950000000000003" customHeight="1" x14ac:dyDescent="0.25">
      <c r="A886" s="2">
        <f t="shared" si="13"/>
        <v>873</v>
      </c>
      <c r="B886" s="177"/>
      <c r="C886" s="217"/>
      <c r="D886" s="187"/>
      <c r="E886" s="179"/>
      <c r="F886" s="182"/>
      <c r="G886" s="183"/>
      <c r="H886" s="179"/>
      <c r="I886" s="182"/>
      <c r="J886" s="183"/>
      <c r="K886" s="189"/>
      <c r="L886" s="192"/>
      <c r="M886" s="194"/>
      <c r="N886" s="196"/>
    </row>
    <row r="887" spans="1:14" ht="39.950000000000003" customHeight="1" x14ac:dyDescent="0.25">
      <c r="A887" s="2">
        <f t="shared" si="13"/>
        <v>874</v>
      </c>
      <c r="B887" s="178"/>
      <c r="C887" s="218"/>
      <c r="D887" s="188"/>
      <c r="E887" s="180"/>
      <c r="F887" s="180"/>
      <c r="G887" s="180"/>
      <c r="H887" s="184"/>
      <c r="I887" s="185"/>
      <c r="J887" s="186"/>
      <c r="K887" s="190"/>
      <c r="L887" s="193"/>
      <c r="M887" s="195"/>
      <c r="N887" s="197"/>
    </row>
    <row r="888" spans="1:14" ht="39.950000000000003" customHeight="1" x14ac:dyDescent="0.25">
      <c r="A888" s="2">
        <f t="shared" si="13"/>
        <v>875</v>
      </c>
      <c r="B888" s="177"/>
      <c r="C888" s="217"/>
      <c r="D888" s="187"/>
      <c r="E888" s="179"/>
      <c r="F888" s="182"/>
      <c r="G888" s="183"/>
      <c r="H888" s="179"/>
      <c r="I888" s="182"/>
      <c r="J888" s="183"/>
      <c r="K888" s="189"/>
      <c r="L888" s="192"/>
      <c r="M888" s="194"/>
      <c r="N888" s="196"/>
    </row>
    <row r="889" spans="1:14" ht="39.950000000000003" customHeight="1" x14ac:dyDescent="0.25">
      <c r="A889" s="2">
        <f t="shared" si="13"/>
        <v>876</v>
      </c>
      <c r="B889" s="178"/>
      <c r="C889" s="218"/>
      <c r="D889" s="188"/>
      <c r="E889" s="180"/>
      <c r="F889" s="180"/>
      <c r="G889" s="180"/>
      <c r="H889" s="184"/>
      <c r="I889" s="185"/>
      <c r="J889" s="186"/>
      <c r="K889" s="190"/>
      <c r="L889" s="193"/>
      <c r="M889" s="195"/>
      <c r="N889" s="197"/>
    </row>
    <row r="890" spans="1:14" ht="39.950000000000003" customHeight="1" x14ac:dyDescent="0.25">
      <c r="A890" s="2">
        <f t="shared" si="13"/>
        <v>877</v>
      </c>
      <c r="B890" s="177"/>
      <c r="C890" s="217"/>
      <c r="D890" s="187"/>
      <c r="E890" s="179"/>
      <c r="F890" s="182"/>
      <c r="G890" s="183"/>
      <c r="H890" s="179"/>
      <c r="I890" s="182"/>
      <c r="J890" s="183"/>
      <c r="K890" s="189"/>
      <c r="L890" s="192"/>
      <c r="M890" s="194"/>
      <c r="N890" s="196"/>
    </row>
    <row r="891" spans="1:14" ht="39.950000000000003" customHeight="1" x14ac:dyDescent="0.25">
      <c r="A891" s="2">
        <f t="shared" si="13"/>
        <v>878</v>
      </c>
      <c r="B891" s="178"/>
      <c r="C891" s="218"/>
      <c r="D891" s="188"/>
      <c r="E891" s="180"/>
      <c r="F891" s="180"/>
      <c r="G891" s="180"/>
      <c r="H891" s="184"/>
      <c r="I891" s="185"/>
      <c r="J891" s="186"/>
      <c r="K891" s="190"/>
      <c r="L891" s="193"/>
      <c r="M891" s="195"/>
      <c r="N891" s="197"/>
    </row>
    <row r="892" spans="1:14" ht="39.950000000000003" customHeight="1" x14ac:dyDescent="0.25">
      <c r="A892" s="2">
        <f t="shared" si="13"/>
        <v>879</v>
      </c>
      <c r="B892" s="177"/>
      <c r="C892" s="217"/>
      <c r="D892" s="187"/>
      <c r="E892" s="181"/>
      <c r="F892" s="181"/>
      <c r="G892" s="181"/>
      <c r="H892" s="179"/>
      <c r="I892" s="182"/>
      <c r="J892" s="183"/>
      <c r="K892" s="189"/>
      <c r="L892" s="192"/>
      <c r="M892" s="194"/>
      <c r="N892" s="196"/>
    </row>
    <row r="893" spans="1:14" ht="39.950000000000003" customHeight="1" x14ac:dyDescent="0.25">
      <c r="A893" s="2">
        <f t="shared" si="13"/>
        <v>880</v>
      </c>
      <c r="B893" s="178"/>
      <c r="C893" s="218"/>
      <c r="D893" s="188"/>
      <c r="E893" s="180"/>
      <c r="F893" s="180"/>
      <c r="G893" s="180"/>
      <c r="H893" s="184"/>
      <c r="I893" s="185"/>
      <c r="J893" s="186"/>
      <c r="K893" s="190"/>
      <c r="L893" s="193"/>
      <c r="M893" s="195"/>
      <c r="N893" s="197"/>
    </row>
    <row r="894" spans="1:14" ht="39.950000000000003" customHeight="1" x14ac:dyDescent="0.25">
      <c r="A894" s="2">
        <f t="shared" si="13"/>
        <v>881</v>
      </c>
      <c r="B894" s="177"/>
      <c r="C894" s="217"/>
      <c r="D894" s="187"/>
      <c r="E894" s="179"/>
      <c r="F894" s="182"/>
      <c r="G894" s="183"/>
      <c r="H894" s="179"/>
      <c r="I894" s="182"/>
      <c r="J894" s="183"/>
      <c r="K894" s="189"/>
      <c r="L894" s="192"/>
      <c r="M894" s="194"/>
      <c r="N894" s="196"/>
    </row>
    <row r="895" spans="1:14" ht="39.950000000000003" customHeight="1" x14ac:dyDescent="0.25">
      <c r="A895" s="2">
        <f t="shared" si="13"/>
        <v>882</v>
      </c>
      <c r="B895" s="178"/>
      <c r="C895" s="218"/>
      <c r="D895" s="188"/>
      <c r="E895" s="180"/>
      <c r="F895" s="180"/>
      <c r="G895" s="180"/>
      <c r="H895" s="184"/>
      <c r="I895" s="185"/>
      <c r="J895" s="186"/>
      <c r="K895" s="190"/>
      <c r="L895" s="193"/>
      <c r="M895" s="195"/>
      <c r="N895" s="197"/>
    </row>
    <row r="896" spans="1:14" ht="39.950000000000003" customHeight="1" x14ac:dyDescent="0.25">
      <c r="A896" s="2">
        <f t="shared" si="13"/>
        <v>883</v>
      </c>
      <c r="B896" s="177"/>
      <c r="C896" s="217"/>
      <c r="D896" s="187"/>
      <c r="E896" s="179"/>
      <c r="F896" s="182"/>
      <c r="G896" s="183"/>
      <c r="H896" s="179"/>
      <c r="I896" s="182"/>
      <c r="J896" s="183"/>
      <c r="K896" s="189"/>
      <c r="L896" s="192"/>
      <c r="M896" s="194"/>
      <c r="N896" s="196"/>
    </row>
    <row r="897" spans="1:14" ht="39.950000000000003" customHeight="1" x14ac:dyDescent="0.25">
      <c r="A897" s="2">
        <f t="shared" si="13"/>
        <v>884</v>
      </c>
      <c r="B897" s="178"/>
      <c r="C897" s="218"/>
      <c r="D897" s="188"/>
      <c r="E897" s="180"/>
      <c r="F897" s="180"/>
      <c r="G897" s="180"/>
      <c r="H897" s="184"/>
      <c r="I897" s="185"/>
      <c r="J897" s="186"/>
      <c r="K897" s="190"/>
      <c r="L897" s="193"/>
      <c r="M897" s="195"/>
      <c r="N897" s="197"/>
    </row>
    <row r="898" spans="1:14" ht="39.950000000000003" customHeight="1" x14ac:dyDescent="0.25">
      <c r="A898" s="2">
        <f t="shared" si="13"/>
        <v>885</v>
      </c>
      <c r="B898" s="177"/>
      <c r="C898" s="217"/>
      <c r="D898" s="187"/>
      <c r="E898" s="179"/>
      <c r="F898" s="182"/>
      <c r="G898" s="183"/>
      <c r="H898" s="179"/>
      <c r="I898" s="182"/>
      <c r="J898" s="183"/>
      <c r="K898" s="189"/>
      <c r="L898" s="192"/>
      <c r="M898" s="194"/>
      <c r="N898" s="196"/>
    </row>
    <row r="899" spans="1:14" ht="39.950000000000003" customHeight="1" x14ac:dyDescent="0.25">
      <c r="A899" s="2">
        <f t="shared" si="13"/>
        <v>886</v>
      </c>
      <c r="B899" s="178"/>
      <c r="C899" s="218"/>
      <c r="D899" s="188"/>
      <c r="E899" s="180"/>
      <c r="F899" s="180"/>
      <c r="G899" s="180"/>
      <c r="H899" s="184"/>
      <c r="I899" s="185"/>
      <c r="J899" s="186"/>
      <c r="K899" s="190"/>
      <c r="L899" s="193"/>
      <c r="M899" s="195"/>
      <c r="N899" s="197"/>
    </row>
    <row r="900" spans="1:14" ht="39.950000000000003" customHeight="1" x14ac:dyDescent="0.25">
      <c r="A900" s="2">
        <f t="shared" si="13"/>
        <v>887</v>
      </c>
      <c r="B900" s="177"/>
      <c r="C900" s="217"/>
      <c r="D900" s="187"/>
      <c r="E900" s="179"/>
      <c r="F900" s="182"/>
      <c r="G900" s="183"/>
      <c r="H900" s="179"/>
      <c r="I900" s="182"/>
      <c r="J900" s="183"/>
      <c r="K900" s="189"/>
      <c r="L900" s="192"/>
      <c r="M900" s="194"/>
      <c r="N900" s="196"/>
    </row>
    <row r="901" spans="1:14" ht="39.950000000000003" customHeight="1" x14ac:dyDescent="0.25">
      <c r="A901" s="2">
        <f t="shared" si="13"/>
        <v>888</v>
      </c>
      <c r="B901" s="178"/>
      <c r="C901" s="218"/>
      <c r="D901" s="188"/>
      <c r="E901" s="180"/>
      <c r="F901" s="180"/>
      <c r="G901" s="180"/>
      <c r="H901" s="184"/>
      <c r="I901" s="185"/>
      <c r="J901" s="186"/>
      <c r="K901" s="190"/>
      <c r="L901" s="193"/>
      <c r="M901" s="195"/>
      <c r="N901" s="197"/>
    </row>
    <row r="902" spans="1:14" ht="39.950000000000003" customHeight="1" x14ac:dyDescent="0.25">
      <c r="A902" s="2">
        <f t="shared" si="13"/>
        <v>889</v>
      </c>
      <c r="B902" s="177"/>
      <c r="C902" s="217"/>
      <c r="D902" s="187"/>
      <c r="E902" s="181"/>
      <c r="F902" s="181"/>
      <c r="G902" s="181"/>
      <c r="H902" s="179"/>
      <c r="I902" s="182"/>
      <c r="J902" s="183"/>
      <c r="K902" s="189"/>
      <c r="L902" s="192"/>
      <c r="M902" s="194"/>
      <c r="N902" s="196"/>
    </row>
    <row r="903" spans="1:14" ht="39.950000000000003" customHeight="1" x14ac:dyDescent="0.25">
      <c r="A903" s="2">
        <f t="shared" si="13"/>
        <v>890</v>
      </c>
      <c r="B903" s="178"/>
      <c r="C903" s="218"/>
      <c r="D903" s="188"/>
      <c r="E903" s="180"/>
      <c r="F903" s="180"/>
      <c r="G903" s="180"/>
      <c r="H903" s="184"/>
      <c r="I903" s="185"/>
      <c r="J903" s="186"/>
      <c r="K903" s="190"/>
      <c r="L903" s="193"/>
      <c r="M903" s="195"/>
      <c r="N903" s="197"/>
    </row>
    <row r="904" spans="1:14" ht="39.950000000000003" customHeight="1" x14ac:dyDescent="0.25">
      <c r="A904" s="2">
        <f t="shared" si="13"/>
        <v>891</v>
      </c>
      <c r="B904" s="177"/>
      <c r="C904" s="217"/>
      <c r="D904" s="187"/>
      <c r="E904" s="179"/>
      <c r="F904" s="182"/>
      <c r="G904" s="183"/>
      <c r="H904" s="179"/>
      <c r="I904" s="182"/>
      <c r="J904" s="183"/>
      <c r="K904" s="189"/>
      <c r="L904" s="192"/>
      <c r="M904" s="194"/>
      <c r="N904" s="196"/>
    </row>
    <row r="905" spans="1:14" ht="39.950000000000003" customHeight="1" x14ac:dyDescent="0.25">
      <c r="A905" s="2">
        <f t="shared" si="13"/>
        <v>892</v>
      </c>
      <c r="B905" s="178"/>
      <c r="C905" s="218"/>
      <c r="D905" s="188"/>
      <c r="E905" s="180"/>
      <c r="F905" s="180"/>
      <c r="G905" s="180"/>
      <c r="H905" s="184"/>
      <c r="I905" s="185"/>
      <c r="J905" s="186"/>
      <c r="K905" s="190"/>
      <c r="L905" s="193"/>
      <c r="M905" s="195"/>
      <c r="N905" s="197"/>
    </row>
    <row r="906" spans="1:14" ht="39.950000000000003" customHeight="1" x14ac:dyDescent="0.25">
      <c r="A906" s="2">
        <f t="shared" si="13"/>
        <v>893</v>
      </c>
      <c r="B906" s="177"/>
      <c r="C906" s="217"/>
      <c r="D906" s="187"/>
      <c r="E906" s="179"/>
      <c r="F906" s="182"/>
      <c r="G906" s="183"/>
      <c r="H906" s="179"/>
      <c r="I906" s="182"/>
      <c r="J906" s="183"/>
      <c r="K906" s="189"/>
      <c r="L906" s="192"/>
      <c r="M906" s="194"/>
      <c r="N906" s="196"/>
    </row>
    <row r="907" spans="1:14" ht="39.950000000000003" customHeight="1" x14ac:dyDescent="0.25">
      <c r="A907" s="2">
        <f t="shared" si="13"/>
        <v>894</v>
      </c>
      <c r="B907" s="178"/>
      <c r="C907" s="218"/>
      <c r="D907" s="188"/>
      <c r="E907" s="180"/>
      <c r="F907" s="180"/>
      <c r="G907" s="180"/>
      <c r="H907" s="184"/>
      <c r="I907" s="185"/>
      <c r="J907" s="186"/>
      <c r="K907" s="190"/>
      <c r="L907" s="193"/>
      <c r="M907" s="195"/>
      <c r="N907" s="197"/>
    </row>
    <row r="908" spans="1:14" ht="39.950000000000003" customHeight="1" x14ac:dyDescent="0.25">
      <c r="A908" s="2">
        <f t="shared" si="13"/>
        <v>895</v>
      </c>
      <c r="B908" s="177"/>
      <c r="C908" s="217"/>
      <c r="D908" s="187"/>
      <c r="E908" s="179"/>
      <c r="F908" s="182"/>
      <c r="G908" s="183"/>
      <c r="H908" s="179"/>
      <c r="I908" s="182"/>
      <c r="J908" s="183"/>
      <c r="K908" s="189"/>
      <c r="L908" s="192"/>
      <c r="M908" s="194"/>
      <c r="N908" s="196"/>
    </row>
    <row r="909" spans="1:14" ht="39.950000000000003" customHeight="1" x14ac:dyDescent="0.25">
      <c r="A909" s="2">
        <f t="shared" si="13"/>
        <v>896</v>
      </c>
      <c r="B909" s="178"/>
      <c r="C909" s="218"/>
      <c r="D909" s="188"/>
      <c r="E909" s="180"/>
      <c r="F909" s="180"/>
      <c r="G909" s="180"/>
      <c r="H909" s="184"/>
      <c r="I909" s="185"/>
      <c r="J909" s="186"/>
      <c r="K909" s="190"/>
      <c r="L909" s="193"/>
      <c r="M909" s="195"/>
      <c r="N909" s="197"/>
    </row>
    <row r="910" spans="1:14" ht="39.950000000000003" customHeight="1" x14ac:dyDescent="0.25">
      <c r="A910" s="2">
        <f t="shared" si="13"/>
        <v>897</v>
      </c>
      <c r="B910" s="177"/>
      <c r="C910" s="217"/>
      <c r="D910" s="187"/>
      <c r="E910" s="179"/>
      <c r="F910" s="182"/>
      <c r="G910" s="183"/>
      <c r="H910" s="179"/>
      <c r="I910" s="182"/>
      <c r="J910" s="183"/>
      <c r="K910" s="189"/>
      <c r="L910" s="192"/>
      <c r="M910" s="194"/>
      <c r="N910" s="196"/>
    </row>
    <row r="911" spans="1:14" ht="39.950000000000003" customHeight="1" x14ac:dyDescent="0.25">
      <c r="A911" s="2">
        <f t="shared" ref="A911:A974" si="14">ROW(A898)</f>
        <v>898</v>
      </c>
      <c r="B911" s="178"/>
      <c r="C911" s="218"/>
      <c r="D911" s="188"/>
      <c r="E911" s="180"/>
      <c r="F911" s="180"/>
      <c r="G911" s="180"/>
      <c r="H911" s="184"/>
      <c r="I911" s="185"/>
      <c r="J911" s="186"/>
      <c r="K911" s="190"/>
      <c r="L911" s="193"/>
      <c r="M911" s="195"/>
      <c r="N911" s="197"/>
    </row>
    <row r="912" spans="1:14" ht="39.950000000000003" customHeight="1" x14ac:dyDescent="0.25">
      <c r="A912" s="2">
        <f t="shared" si="14"/>
        <v>899</v>
      </c>
      <c r="B912" s="177"/>
      <c r="C912" s="217"/>
      <c r="D912" s="187"/>
      <c r="E912" s="181"/>
      <c r="F912" s="181"/>
      <c r="G912" s="181"/>
      <c r="H912" s="179"/>
      <c r="I912" s="182"/>
      <c r="J912" s="183"/>
      <c r="K912" s="189"/>
      <c r="L912" s="192"/>
      <c r="M912" s="194"/>
      <c r="N912" s="196"/>
    </row>
    <row r="913" spans="1:14" ht="39.950000000000003" customHeight="1" x14ac:dyDescent="0.25">
      <c r="A913" s="2">
        <f t="shared" si="14"/>
        <v>900</v>
      </c>
      <c r="B913" s="178"/>
      <c r="C913" s="218"/>
      <c r="D913" s="188"/>
      <c r="E913" s="180"/>
      <c r="F913" s="180"/>
      <c r="G913" s="180"/>
      <c r="H913" s="184"/>
      <c r="I913" s="185"/>
      <c r="J913" s="186"/>
      <c r="K913" s="190"/>
      <c r="L913" s="193"/>
      <c r="M913" s="195"/>
      <c r="N913" s="197"/>
    </row>
    <row r="914" spans="1:14" ht="39.950000000000003" customHeight="1" x14ac:dyDescent="0.25">
      <c r="A914" s="2">
        <f t="shared" si="14"/>
        <v>901</v>
      </c>
      <c r="B914" s="177"/>
      <c r="C914" s="217"/>
      <c r="D914" s="187"/>
      <c r="E914" s="179"/>
      <c r="F914" s="182"/>
      <c r="G914" s="183"/>
      <c r="H914" s="179"/>
      <c r="I914" s="182"/>
      <c r="J914" s="183"/>
      <c r="K914" s="189"/>
      <c r="L914" s="192"/>
      <c r="M914" s="194"/>
      <c r="N914" s="196"/>
    </row>
    <row r="915" spans="1:14" ht="39.950000000000003" customHeight="1" x14ac:dyDescent="0.25">
      <c r="A915" s="2">
        <f t="shared" si="14"/>
        <v>902</v>
      </c>
      <c r="B915" s="178"/>
      <c r="C915" s="218"/>
      <c r="D915" s="188"/>
      <c r="E915" s="180"/>
      <c r="F915" s="180"/>
      <c r="G915" s="180"/>
      <c r="H915" s="184"/>
      <c r="I915" s="185"/>
      <c r="J915" s="186"/>
      <c r="K915" s="190"/>
      <c r="L915" s="193"/>
      <c r="M915" s="195"/>
      <c r="N915" s="197"/>
    </row>
    <row r="916" spans="1:14" ht="39.950000000000003" customHeight="1" x14ac:dyDescent="0.25">
      <c r="A916" s="2">
        <f t="shared" si="14"/>
        <v>903</v>
      </c>
      <c r="B916" s="177"/>
      <c r="C916" s="217"/>
      <c r="D916" s="187"/>
      <c r="E916" s="179"/>
      <c r="F916" s="182"/>
      <c r="G916" s="183"/>
      <c r="H916" s="179"/>
      <c r="I916" s="182"/>
      <c r="J916" s="183"/>
      <c r="K916" s="189"/>
      <c r="L916" s="192"/>
      <c r="M916" s="194"/>
      <c r="N916" s="196"/>
    </row>
    <row r="917" spans="1:14" ht="39.950000000000003" customHeight="1" x14ac:dyDescent="0.25">
      <c r="A917" s="2">
        <f t="shared" si="14"/>
        <v>904</v>
      </c>
      <c r="B917" s="178"/>
      <c r="C917" s="218"/>
      <c r="D917" s="188"/>
      <c r="E917" s="180"/>
      <c r="F917" s="180"/>
      <c r="G917" s="180"/>
      <c r="H917" s="184"/>
      <c r="I917" s="185"/>
      <c r="J917" s="186"/>
      <c r="K917" s="190"/>
      <c r="L917" s="193"/>
      <c r="M917" s="195"/>
      <c r="N917" s="197"/>
    </row>
    <row r="918" spans="1:14" ht="39.950000000000003" customHeight="1" x14ac:dyDescent="0.25">
      <c r="A918" s="2">
        <f t="shared" si="14"/>
        <v>905</v>
      </c>
      <c r="B918" s="177"/>
      <c r="C918" s="217"/>
      <c r="D918" s="187"/>
      <c r="E918" s="179"/>
      <c r="F918" s="182"/>
      <c r="G918" s="183"/>
      <c r="H918" s="179"/>
      <c r="I918" s="182"/>
      <c r="J918" s="183"/>
      <c r="K918" s="189"/>
      <c r="L918" s="192"/>
      <c r="M918" s="194"/>
      <c r="N918" s="196"/>
    </row>
    <row r="919" spans="1:14" ht="39.950000000000003" customHeight="1" x14ac:dyDescent="0.25">
      <c r="A919" s="2">
        <f t="shared" si="14"/>
        <v>906</v>
      </c>
      <c r="B919" s="178"/>
      <c r="C919" s="218"/>
      <c r="D919" s="188"/>
      <c r="E919" s="180"/>
      <c r="F919" s="180"/>
      <c r="G919" s="180"/>
      <c r="H919" s="184"/>
      <c r="I919" s="185"/>
      <c r="J919" s="186"/>
      <c r="K919" s="190"/>
      <c r="L919" s="193"/>
      <c r="M919" s="195"/>
      <c r="N919" s="197"/>
    </row>
    <row r="920" spans="1:14" ht="39.950000000000003" customHeight="1" x14ac:dyDescent="0.25">
      <c r="A920" s="2">
        <f t="shared" si="14"/>
        <v>907</v>
      </c>
      <c r="B920" s="177"/>
      <c r="C920" s="217"/>
      <c r="D920" s="187"/>
      <c r="E920" s="179"/>
      <c r="F920" s="182"/>
      <c r="G920" s="183"/>
      <c r="H920" s="179"/>
      <c r="I920" s="182"/>
      <c r="J920" s="183"/>
      <c r="K920" s="189"/>
      <c r="L920" s="192"/>
      <c r="M920" s="194"/>
      <c r="N920" s="196"/>
    </row>
    <row r="921" spans="1:14" ht="39.950000000000003" customHeight="1" x14ac:dyDescent="0.25">
      <c r="A921" s="2">
        <f t="shared" si="14"/>
        <v>908</v>
      </c>
      <c r="B921" s="178"/>
      <c r="C921" s="218"/>
      <c r="D921" s="188"/>
      <c r="E921" s="180"/>
      <c r="F921" s="180"/>
      <c r="G921" s="180"/>
      <c r="H921" s="184"/>
      <c r="I921" s="185"/>
      <c r="J921" s="186"/>
      <c r="K921" s="190"/>
      <c r="L921" s="193"/>
      <c r="M921" s="195"/>
      <c r="N921" s="197"/>
    </row>
    <row r="922" spans="1:14" ht="39.950000000000003" customHeight="1" x14ac:dyDescent="0.25">
      <c r="A922" s="2">
        <f t="shared" si="14"/>
        <v>909</v>
      </c>
      <c r="B922" s="177"/>
      <c r="C922" s="217"/>
      <c r="D922" s="187"/>
      <c r="E922" s="181"/>
      <c r="F922" s="181"/>
      <c r="G922" s="181"/>
      <c r="H922" s="179"/>
      <c r="I922" s="182"/>
      <c r="J922" s="183"/>
      <c r="K922" s="189"/>
      <c r="L922" s="192"/>
      <c r="M922" s="194"/>
      <c r="N922" s="196"/>
    </row>
    <row r="923" spans="1:14" ht="39.950000000000003" customHeight="1" x14ac:dyDescent="0.25">
      <c r="A923" s="2">
        <f t="shared" si="14"/>
        <v>910</v>
      </c>
      <c r="B923" s="178"/>
      <c r="C923" s="218"/>
      <c r="D923" s="188"/>
      <c r="E923" s="180"/>
      <c r="F923" s="180"/>
      <c r="G923" s="180"/>
      <c r="H923" s="184"/>
      <c r="I923" s="185"/>
      <c r="J923" s="186"/>
      <c r="K923" s="190"/>
      <c r="L923" s="193"/>
      <c r="M923" s="195"/>
      <c r="N923" s="197"/>
    </row>
    <row r="924" spans="1:14" ht="39.950000000000003" customHeight="1" x14ac:dyDescent="0.25">
      <c r="A924" s="2">
        <f t="shared" si="14"/>
        <v>911</v>
      </c>
      <c r="B924" s="177"/>
      <c r="C924" s="217"/>
      <c r="D924" s="187"/>
      <c r="E924" s="179"/>
      <c r="F924" s="182"/>
      <c r="G924" s="183"/>
      <c r="H924" s="179"/>
      <c r="I924" s="182"/>
      <c r="J924" s="183"/>
      <c r="K924" s="189"/>
      <c r="L924" s="192"/>
      <c r="M924" s="194"/>
      <c r="N924" s="196"/>
    </row>
    <row r="925" spans="1:14" ht="39.950000000000003" customHeight="1" x14ac:dyDescent="0.25">
      <c r="A925" s="2">
        <f t="shared" si="14"/>
        <v>912</v>
      </c>
      <c r="B925" s="178"/>
      <c r="C925" s="218"/>
      <c r="D925" s="188"/>
      <c r="E925" s="180"/>
      <c r="F925" s="180"/>
      <c r="G925" s="180"/>
      <c r="H925" s="184"/>
      <c r="I925" s="185"/>
      <c r="J925" s="186"/>
      <c r="K925" s="190"/>
      <c r="L925" s="193"/>
      <c r="M925" s="195"/>
      <c r="N925" s="197"/>
    </row>
    <row r="926" spans="1:14" ht="39.950000000000003" customHeight="1" x14ac:dyDescent="0.25">
      <c r="A926" s="2">
        <f t="shared" si="14"/>
        <v>913</v>
      </c>
      <c r="B926" s="177"/>
      <c r="C926" s="217"/>
      <c r="D926" s="187"/>
      <c r="E926" s="179"/>
      <c r="F926" s="182"/>
      <c r="G926" s="183"/>
      <c r="H926" s="179"/>
      <c r="I926" s="182"/>
      <c r="J926" s="183"/>
      <c r="K926" s="189"/>
      <c r="L926" s="192"/>
      <c r="M926" s="194"/>
      <c r="N926" s="196"/>
    </row>
    <row r="927" spans="1:14" ht="39.950000000000003" customHeight="1" x14ac:dyDescent="0.25">
      <c r="A927" s="2">
        <f t="shared" si="14"/>
        <v>914</v>
      </c>
      <c r="B927" s="178"/>
      <c r="C927" s="218"/>
      <c r="D927" s="188"/>
      <c r="E927" s="180"/>
      <c r="F927" s="180"/>
      <c r="G927" s="180"/>
      <c r="H927" s="184"/>
      <c r="I927" s="185"/>
      <c r="J927" s="186"/>
      <c r="K927" s="190"/>
      <c r="L927" s="193"/>
      <c r="M927" s="195"/>
      <c r="N927" s="197"/>
    </row>
    <row r="928" spans="1:14" ht="39.950000000000003" customHeight="1" x14ac:dyDescent="0.25">
      <c r="A928" s="2">
        <f t="shared" si="14"/>
        <v>915</v>
      </c>
      <c r="B928" s="177"/>
      <c r="C928" s="217"/>
      <c r="D928" s="187"/>
      <c r="E928" s="179"/>
      <c r="F928" s="182"/>
      <c r="G928" s="183"/>
      <c r="H928" s="179"/>
      <c r="I928" s="182"/>
      <c r="J928" s="183"/>
      <c r="K928" s="189"/>
      <c r="L928" s="192"/>
      <c r="M928" s="194"/>
      <c r="N928" s="196"/>
    </row>
    <row r="929" spans="1:14" ht="39.950000000000003" customHeight="1" x14ac:dyDescent="0.25">
      <c r="A929" s="2">
        <f t="shared" si="14"/>
        <v>916</v>
      </c>
      <c r="B929" s="178"/>
      <c r="C929" s="218"/>
      <c r="D929" s="188"/>
      <c r="E929" s="180"/>
      <c r="F929" s="180"/>
      <c r="G929" s="180"/>
      <c r="H929" s="184"/>
      <c r="I929" s="185"/>
      <c r="J929" s="186"/>
      <c r="K929" s="190"/>
      <c r="L929" s="193"/>
      <c r="M929" s="195"/>
      <c r="N929" s="197"/>
    </row>
    <row r="930" spans="1:14" ht="39.950000000000003" customHeight="1" x14ac:dyDescent="0.25">
      <c r="A930" s="2">
        <f t="shared" si="14"/>
        <v>917</v>
      </c>
      <c r="B930" s="177"/>
      <c r="C930" s="217"/>
      <c r="D930" s="187"/>
      <c r="E930" s="179"/>
      <c r="F930" s="182"/>
      <c r="G930" s="183"/>
      <c r="H930" s="179"/>
      <c r="I930" s="182"/>
      <c r="J930" s="183"/>
      <c r="K930" s="189"/>
      <c r="L930" s="192"/>
      <c r="M930" s="194"/>
      <c r="N930" s="196"/>
    </row>
    <row r="931" spans="1:14" ht="39.950000000000003" customHeight="1" x14ac:dyDescent="0.25">
      <c r="A931" s="2">
        <f t="shared" si="14"/>
        <v>918</v>
      </c>
      <c r="B931" s="178"/>
      <c r="C931" s="218"/>
      <c r="D931" s="188"/>
      <c r="E931" s="180"/>
      <c r="F931" s="180"/>
      <c r="G931" s="180"/>
      <c r="H931" s="184"/>
      <c r="I931" s="185"/>
      <c r="J931" s="186"/>
      <c r="K931" s="190"/>
      <c r="L931" s="193"/>
      <c r="M931" s="195"/>
      <c r="N931" s="197"/>
    </row>
    <row r="932" spans="1:14" ht="39.950000000000003" customHeight="1" x14ac:dyDescent="0.25">
      <c r="A932" s="2">
        <f t="shared" si="14"/>
        <v>919</v>
      </c>
      <c r="B932" s="177"/>
      <c r="C932" s="217"/>
      <c r="D932" s="187"/>
      <c r="E932" s="181"/>
      <c r="F932" s="181"/>
      <c r="G932" s="181"/>
      <c r="H932" s="179"/>
      <c r="I932" s="182"/>
      <c r="J932" s="183"/>
      <c r="K932" s="189"/>
      <c r="L932" s="192"/>
      <c r="M932" s="194"/>
      <c r="N932" s="196"/>
    </row>
    <row r="933" spans="1:14" ht="39.950000000000003" customHeight="1" x14ac:dyDescent="0.25">
      <c r="A933" s="2">
        <f t="shared" si="14"/>
        <v>920</v>
      </c>
      <c r="B933" s="178"/>
      <c r="C933" s="218"/>
      <c r="D933" s="188"/>
      <c r="E933" s="180"/>
      <c r="F933" s="180"/>
      <c r="G933" s="180"/>
      <c r="H933" s="184"/>
      <c r="I933" s="185"/>
      <c r="J933" s="186"/>
      <c r="K933" s="190"/>
      <c r="L933" s="193"/>
      <c r="M933" s="195"/>
      <c r="N933" s="197"/>
    </row>
    <row r="934" spans="1:14" ht="39.950000000000003" customHeight="1" x14ac:dyDescent="0.25">
      <c r="A934" s="2">
        <f t="shared" si="14"/>
        <v>921</v>
      </c>
      <c r="B934" s="177"/>
      <c r="C934" s="217"/>
      <c r="D934" s="187"/>
      <c r="E934" s="179"/>
      <c r="F934" s="182"/>
      <c r="G934" s="183"/>
      <c r="H934" s="179"/>
      <c r="I934" s="182"/>
      <c r="J934" s="183"/>
      <c r="K934" s="189"/>
      <c r="L934" s="192"/>
      <c r="M934" s="194"/>
      <c r="N934" s="196"/>
    </row>
    <row r="935" spans="1:14" ht="39.950000000000003" customHeight="1" x14ac:dyDescent="0.25">
      <c r="A935" s="2">
        <f t="shared" si="14"/>
        <v>922</v>
      </c>
      <c r="B935" s="178"/>
      <c r="C935" s="218"/>
      <c r="D935" s="188"/>
      <c r="E935" s="180"/>
      <c r="F935" s="180"/>
      <c r="G935" s="180"/>
      <c r="H935" s="184"/>
      <c r="I935" s="185"/>
      <c r="J935" s="186"/>
      <c r="K935" s="190"/>
      <c r="L935" s="193"/>
      <c r="M935" s="195"/>
      <c r="N935" s="197"/>
    </row>
    <row r="936" spans="1:14" ht="39.950000000000003" customHeight="1" x14ac:dyDescent="0.25">
      <c r="A936" s="2">
        <f t="shared" si="14"/>
        <v>923</v>
      </c>
      <c r="B936" s="177"/>
      <c r="C936" s="217"/>
      <c r="D936" s="187"/>
      <c r="E936" s="179"/>
      <c r="F936" s="182"/>
      <c r="G936" s="183"/>
      <c r="H936" s="179"/>
      <c r="I936" s="182"/>
      <c r="J936" s="183"/>
      <c r="K936" s="189"/>
      <c r="L936" s="192"/>
      <c r="M936" s="194"/>
      <c r="N936" s="196"/>
    </row>
    <row r="937" spans="1:14" ht="39.950000000000003" customHeight="1" x14ac:dyDescent="0.25">
      <c r="A937" s="2">
        <f t="shared" si="14"/>
        <v>924</v>
      </c>
      <c r="B937" s="178"/>
      <c r="C937" s="218"/>
      <c r="D937" s="188"/>
      <c r="E937" s="180"/>
      <c r="F937" s="180"/>
      <c r="G937" s="180"/>
      <c r="H937" s="184"/>
      <c r="I937" s="185"/>
      <c r="J937" s="186"/>
      <c r="K937" s="190"/>
      <c r="L937" s="193"/>
      <c r="M937" s="195"/>
      <c r="N937" s="197"/>
    </row>
    <row r="938" spans="1:14" ht="39.950000000000003" customHeight="1" x14ac:dyDescent="0.25">
      <c r="A938" s="2">
        <f t="shared" si="14"/>
        <v>925</v>
      </c>
      <c r="B938" s="177"/>
      <c r="C938" s="217"/>
      <c r="D938" s="187"/>
      <c r="E938" s="179"/>
      <c r="F938" s="182"/>
      <c r="G938" s="183"/>
      <c r="H938" s="179"/>
      <c r="I938" s="182"/>
      <c r="J938" s="183"/>
      <c r="K938" s="189"/>
      <c r="L938" s="192"/>
      <c r="M938" s="194"/>
      <c r="N938" s="196"/>
    </row>
    <row r="939" spans="1:14" ht="39.950000000000003" customHeight="1" x14ac:dyDescent="0.25">
      <c r="A939" s="2">
        <f t="shared" si="14"/>
        <v>926</v>
      </c>
      <c r="B939" s="178"/>
      <c r="C939" s="218"/>
      <c r="D939" s="188"/>
      <c r="E939" s="180"/>
      <c r="F939" s="180"/>
      <c r="G939" s="180"/>
      <c r="H939" s="184"/>
      <c r="I939" s="185"/>
      <c r="J939" s="186"/>
      <c r="K939" s="190"/>
      <c r="L939" s="193"/>
      <c r="M939" s="195"/>
      <c r="N939" s="197"/>
    </row>
    <row r="940" spans="1:14" ht="39.950000000000003" customHeight="1" x14ac:dyDescent="0.25">
      <c r="A940" s="2">
        <f t="shared" si="14"/>
        <v>927</v>
      </c>
      <c r="B940" s="177"/>
      <c r="C940" s="217"/>
      <c r="D940" s="187"/>
      <c r="E940" s="179"/>
      <c r="F940" s="182"/>
      <c r="G940" s="183"/>
      <c r="H940" s="179"/>
      <c r="I940" s="182"/>
      <c r="J940" s="183"/>
      <c r="K940" s="189"/>
      <c r="L940" s="192"/>
      <c r="M940" s="194"/>
      <c r="N940" s="196"/>
    </row>
    <row r="941" spans="1:14" ht="39.950000000000003" customHeight="1" x14ac:dyDescent="0.25">
      <c r="A941" s="2">
        <f t="shared" si="14"/>
        <v>928</v>
      </c>
      <c r="B941" s="178"/>
      <c r="C941" s="218"/>
      <c r="D941" s="188"/>
      <c r="E941" s="180"/>
      <c r="F941" s="180"/>
      <c r="G941" s="180"/>
      <c r="H941" s="184"/>
      <c r="I941" s="185"/>
      <c r="J941" s="186"/>
      <c r="K941" s="190"/>
      <c r="L941" s="193"/>
      <c r="M941" s="195"/>
      <c r="N941" s="197"/>
    </row>
    <row r="942" spans="1:14" ht="39.950000000000003" customHeight="1" x14ac:dyDescent="0.25">
      <c r="A942" s="2">
        <f t="shared" si="14"/>
        <v>929</v>
      </c>
      <c r="B942" s="177"/>
      <c r="C942" s="217"/>
      <c r="D942" s="187"/>
      <c r="E942" s="181"/>
      <c r="F942" s="181"/>
      <c r="G942" s="181"/>
      <c r="H942" s="179"/>
      <c r="I942" s="182"/>
      <c r="J942" s="183"/>
      <c r="K942" s="189"/>
      <c r="L942" s="192"/>
      <c r="M942" s="194"/>
      <c r="N942" s="196"/>
    </row>
    <row r="943" spans="1:14" ht="39.950000000000003" customHeight="1" x14ac:dyDescent="0.25">
      <c r="A943" s="2">
        <f t="shared" si="14"/>
        <v>930</v>
      </c>
      <c r="B943" s="178"/>
      <c r="C943" s="218"/>
      <c r="D943" s="188"/>
      <c r="E943" s="180"/>
      <c r="F943" s="180"/>
      <c r="G943" s="180"/>
      <c r="H943" s="184"/>
      <c r="I943" s="185"/>
      <c r="J943" s="186"/>
      <c r="K943" s="190"/>
      <c r="L943" s="193"/>
      <c r="M943" s="195"/>
      <c r="N943" s="197"/>
    </row>
    <row r="944" spans="1:14" ht="39.950000000000003" customHeight="1" x14ac:dyDescent="0.25">
      <c r="A944" s="2">
        <f t="shared" si="14"/>
        <v>931</v>
      </c>
      <c r="B944" s="177"/>
      <c r="C944" s="217"/>
      <c r="D944" s="187"/>
      <c r="E944" s="179"/>
      <c r="F944" s="182"/>
      <c r="G944" s="183"/>
      <c r="H944" s="179"/>
      <c r="I944" s="182"/>
      <c r="J944" s="183"/>
      <c r="K944" s="189"/>
      <c r="L944" s="192"/>
      <c r="M944" s="194"/>
      <c r="N944" s="196"/>
    </row>
    <row r="945" spans="1:14" ht="39.950000000000003" customHeight="1" x14ac:dyDescent="0.25">
      <c r="A945" s="2">
        <f t="shared" si="14"/>
        <v>932</v>
      </c>
      <c r="B945" s="178"/>
      <c r="C945" s="218"/>
      <c r="D945" s="188"/>
      <c r="E945" s="180"/>
      <c r="F945" s="180"/>
      <c r="G945" s="180"/>
      <c r="H945" s="184"/>
      <c r="I945" s="185"/>
      <c r="J945" s="186"/>
      <c r="K945" s="190"/>
      <c r="L945" s="193"/>
      <c r="M945" s="195"/>
      <c r="N945" s="197"/>
    </row>
    <row r="946" spans="1:14" ht="39.950000000000003" customHeight="1" x14ac:dyDescent="0.25">
      <c r="A946" s="2">
        <f t="shared" si="14"/>
        <v>933</v>
      </c>
      <c r="B946" s="177"/>
      <c r="C946" s="217"/>
      <c r="D946" s="187"/>
      <c r="E946" s="179"/>
      <c r="F946" s="182"/>
      <c r="G946" s="183"/>
      <c r="H946" s="179"/>
      <c r="I946" s="182"/>
      <c r="J946" s="183"/>
      <c r="K946" s="189"/>
      <c r="L946" s="192"/>
      <c r="M946" s="194"/>
      <c r="N946" s="196"/>
    </row>
    <row r="947" spans="1:14" ht="39.950000000000003" customHeight="1" x14ac:dyDescent="0.25">
      <c r="A947" s="2">
        <f t="shared" si="14"/>
        <v>934</v>
      </c>
      <c r="B947" s="178"/>
      <c r="C947" s="218"/>
      <c r="D947" s="188"/>
      <c r="E947" s="180"/>
      <c r="F947" s="180"/>
      <c r="G947" s="180"/>
      <c r="H947" s="184"/>
      <c r="I947" s="185"/>
      <c r="J947" s="186"/>
      <c r="K947" s="190"/>
      <c r="L947" s="193"/>
      <c r="M947" s="195"/>
      <c r="N947" s="197"/>
    </row>
    <row r="948" spans="1:14" ht="39.950000000000003" customHeight="1" x14ac:dyDescent="0.25">
      <c r="A948" s="2">
        <f t="shared" si="14"/>
        <v>935</v>
      </c>
      <c r="B948" s="177"/>
      <c r="C948" s="217"/>
      <c r="D948" s="187"/>
      <c r="E948" s="179"/>
      <c r="F948" s="182"/>
      <c r="G948" s="183"/>
      <c r="H948" s="179"/>
      <c r="I948" s="182"/>
      <c r="J948" s="183"/>
      <c r="K948" s="189"/>
      <c r="L948" s="192"/>
      <c r="M948" s="194"/>
      <c r="N948" s="196"/>
    </row>
    <row r="949" spans="1:14" ht="39.950000000000003" customHeight="1" x14ac:dyDescent="0.25">
      <c r="A949" s="2">
        <f t="shared" si="14"/>
        <v>936</v>
      </c>
      <c r="B949" s="178"/>
      <c r="C949" s="218"/>
      <c r="D949" s="188"/>
      <c r="E949" s="180"/>
      <c r="F949" s="180"/>
      <c r="G949" s="180"/>
      <c r="H949" s="184"/>
      <c r="I949" s="185"/>
      <c r="J949" s="186"/>
      <c r="K949" s="190"/>
      <c r="L949" s="193"/>
      <c r="M949" s="195"/>
      <c r="N949" s="197"/>
    </row>
    <row r="950" spans="1:14" ht="39.950000000000003" customHeight="1" x14ac:dyDescent="0.25">
      <c r="A950" s="2">
        <f t="shared" si="14"/>
        <v>937</v>
      </c>
      <c r="B950" s="177"/>
      <c r="C950" s="217"/>
      <c r="D950" s="187"/>
      <c r="E950" s="179"/>
      <c r="F950" s="182"/>
      <c r="G950" s="183"/>
      <c r="H950" s="179"/>
      <c r="I950" s="182"/>
      <c r="J950" s="183"/>
      <c r="K950" s="189"/>
      <c r="L950" s="192"/>
      <c r="M950" s="194"/>
      <c r="N950" s="196"/>
    </row>
    <row r="951" spans="1:14" ht="39.950000000000003" customHeight="1" x14ac:dyDescent="0.25">
      <c r="A951" s="2">
        <f t="shared" si="14"/>
        <v>938</v>
      </c>
      <c r="B951" s="178"/>
      <c r="C951" s="218"/>
      <c r="D951" s="188"/>
      <c r="E951" s="180"/>
      <c r="F951" s="180"/>
      <c r="G951" s="180"/>
      <c r="H951" s="184"/>
      <c r="I951" s="185"/>
      <c r="J951" s="186"/>
      <c r="K951" s="190"/>
      <c r="L951" s="193"/>
      <c r="M951" s="195"/>
      <c r="N951" s="197"/>
    </row>
    <row r="952" spans="1:14" ht="39.950000000000003" customHeight="1" x14ac:dyDescent="0.25">
      <c r="A952" s="2">
        <f t="shared" si="14"/>
        <v>939</v>
      </c>
      <c r="B952" s="177"/>
      <c r="C952" s="217"/>
      <c r="D952" s="187"/>
      <c r="E952" s="181"/>
      <c r="F952" s="181"/>
      <c r="G952" s="181"/>
      <c r="H952" s="179"/>
      <c r="I952" s="182"/>
      <c r="J952" s="183"/>
      <c r="K952" s="189"/>
      <c r="L952" s="192"/>
      <c r="M952" s="194"/>
      <c r="N952" s="196"/>
    </row>
    <row r="953" spans="1:14" ht="39.950000000000003" customHeight="1" x14ac:dyDescent="0.25">
      <c r="A953" s="2">
        <f t="shared" si="14"/>
        <v>940</v>
      </c>
      <c r="B953" s="178"/>
      <c r="C953" s="218"/>
      <c r="D953" s="188"/>
      <c r="E953" s="180"/>
      <c r="F953" s="180"/>
      <c r="G953" s="180"/>
      <c r="H953" s="184"/>
      <c r="I953" s="185"/>
      <c r="J953" s="186"/>
      <c r="K953" s="190"/>
      <c r="L953" s="193"/>
      <c r="M953" s="195"/>
      <c r="N953" s="197"/>
    </row>
    <row r="954" spans="1:14" ht="39.950000000000003" customHeight="1" x14ac:dyDescent="0.25">
      <c r="A954" s="2">
        <f t="shared" si="14"/>
        <v>941</v>
      </c>
      <c r="B954" s="177"/>
      <c r="C954" s="217"/>
      <c r="D954" s="187"/>
      <c r="E954" s="179"/>
      <c r="F954" s="182"/>
      <c r="G954" s="183"/>
      <c r="H954" s="179"/>
      <c r="I954" s="182"/>
      <c r="J954" s="183"/>
      <c r="K954" s="189"/>
      <c r="L954" s="192"/>
      <c r="M954" s="194"/>
      <c r="N954" s="196"/>
    </row>
    <row r="955" spans="1:14" ht="39.950000000000003" customHeight="1" x14ac:dyDescent="0.25">
      <c r="A955" s="2">
        <f t="shared" si="14"/>
        <v>942</v>
      </c>
      <c r="B955" s="178"/>
      <c r="C955" s="218"/>
      <c r="D955" s="188"/>
      <c r="E955" s="180"/>
      <c r="F955" s="180"/>
      <c r="G955" s="180"/>
      <c r="H955" s="184"/>
      <c r="I955" s="185"/>
      <c r="J955" s="186"/>
      <c r="K955" s="190"/>
      <c r="L955" s="193"/>
      <c r="M955" s="195"/>
      <c r="N955" s="197"/>
    </row>
    <row r="956" spans="1:14" ht="39.950000000000003" customHeight="1" x14ac:dyDescent="0.25">
      <c r="A956" s="2">
        <f t="shared" si="14"/>
        <v>943</v>
      </c>
      <c r="B956" s="177"/>
      <c r="C956" s="217"/>
      <c r="D956" s="187"/>
      <c r="E956" s="179"/>
      <c r="F956" s="182"/>
      <c r="G956" s="183"/>
      <c r="H956" s="179"/>
      <c r="I956" s="182"/>
      <c r="J956" s="183"/>
      <c r="K956" s="189"/>
      <c r="L956" s="192"/>
      <c r="M956" s="194"/>
      <c r="N956" s="196"/>
    </row>
    <row r="957" spans="1:14" ht="39.950000000000003" customHeight="1" x14ac:dyDescent="0.25">
      <c r="A957" s="2">
        <f t="shared" si="14"/>
        <v>944</v>
      </c>
      <c r="B957" s="178"/>
      <c r="C957" s="218"/>
      <c r="D957" s="188"/>
      <c r="E957" s="180"/>
      <c r="F957" s="180"/>
      <c r="G957" s="180"/>
      <c r="H957" s="184"/>
      <c r="I957" s="185"/>
      <c r="J957" s="186"/>
      <c r="K957" s="190"/>
      <c r="L957" s="193"/>
      <c r="M957" s="195"/>
      <c r="N957" s="197"/>
    </row>
    <row r="958" spans="1:14" ht="39.950000000000003" customHeight="1" x14ac:dyDescent="0.25">
      <c r="A958" s="2">
        <f t="shared" si="14"/>
        <v>945</v>
      </c>
      <c r="B958" s="177"/>
      <c r="C958" s="217"/>
      <c r="D958" s="187"/>
      <c r="E958" s="179"/>
      <c r="F958" s="182"/>
      <c r="G958" s="183"/>
      <c r="H958" s="179"/>
      <c r="I958" s="182"/>
      <c r="J958" s="183"/>
      <c r="K958" s="189"/>
      <c r="L958" s="192"/>
      <c r="M958" s="194"/>
      <c r="N958" s="196"/>
    </row>
    <row r="959" spans="1:14" ht="39.950000000000003" customHeight="1" x14ac:dyDescent="0.25">
      <c r="A959" s="2">
        <f t="shared" si="14"/>
        <v>946</v>
      </c>
      <c r="B959" s="178"/>
      <c r="C959" s="218"/>
      <c r="D959" s="188"/>
      <c r="E959" s="180"/>
      <c r="F959" s="180"/>
      <c r="G959" s="180"/>
      <c r="H959" s="184"/>
      <c r="I959" s="185"/>
      <c r="J959" s="186"/>
      <c r="K959" s="190"/>
      <c r="L959" s="193"/>
      <c r="M959" s="195"/>
      <c r="N959" s="197"/>
    </row>
    <row r="960" spans="1:14" ht="39.950000000000003" customHeight="1" x14ac:dyDescent="0.25">
      <c r="A960" s="2">
        <f t="shared" si="14"/>
        <v>947</v>
      </c>
      <c r="B960" s="177"/>
      <c r="C960" s="217"/>
      <c r="D960" s="187"/>
      <c r="E960" s="179"/>
      <c r="F960" s="182"/>
      <c r="G960" s="183"/>
      <c r="H960" s="179"/>
      <c r="I960" s="182"/>
      <c r="J960" s="183"/>
      <c r="K960" s="189"/>
      <c r="L960" s="192"/>
      <c r="M960" s="194"/>
      <c r="N960" s="196"/>
    </row>
    <row r="961" spans="1:14" ht="39.950000000000003" customHeight="1" x14ac:dyDescent="0.25">
      <c r="A961" s="2">
        <f t="shared" si="14"/>
        <v>948</v>
      </c>
      <c r="B961" s="178"/>
      <c r="C961" s="218"/>
      <c r="D961" s="188"/>
      <c r="E961" s="180"/>
      <c r="F961" s="180"/>
      <c r="G961" s="180"/>
      <c r="H961" s="184"/>
      <c r="I961" s="185"/>
      <c r="J961" s="186"/>
      <c r="K961" s="190"/>
      <c r="L961" s="193"/>
      <c r="M961" s="195"/>
      <c r="N961" s="197"/>
    </row>
    <row r="962" spans="1:14" ht="39.950000000000003" customHeight="1" x14ac:dyDescent="0.25">
      <c r="A962" s="2">
        <f t="shared" si="14"/>
        <v>949</v>
      </c>
      <c r="B962" s="177"/>
      <c r="C962" s="217"/>
      <c r="D962" s="187"/>
      <c r="E962" s="181"/>
      <c r="F962" s="181"/>
      <c r="G962" s="181"/>
      <c r="H962" s="179"/>
      <c r="I962" s="182"/>
      <c r="J962" s="183"/>
      <c r="K962" s="189"/>
      <c r="L962" s="192"/>
      <c r="M962" s="194"/>
      <c r="N962" s="196"/>
    </row>
    <row r="963" spans="1:14" ht="39.950000000000003" customHeight="1" x14ac:dyDescent="0.25">
      <c r="A963" s="2">
        <f t="shared" si="14"/>
        <v>950</v>
      </c>
      <c r="B963" s="178"/>
      <c r="C963" s="218"/>
      <c r="D963" s="188"/>
      <c r="E963" s="180"/>
      <c r="F963" s="180"/>
      <c r="G963" s="180"/>
      <c r="H963" s="184"/>
      <c r="I963" s="185"/>
      <c r="J963" s="186"/>
      <c r="K963" s="190"/>
      <c r="L963" s="193"/>
      <c r="M963" s="195"/>
      <c r="N963" s="197"/>
    </row>
    <row r="964" spans="1:14" ht="39.950000000000003" customHeight="1" x14ac:dyDescent="0.25">
      <c r="A964" s="2">
        <f t="shared" si="14"/>
        <v>951</v>
      </c>
      <c r="B964" s="177"/>
      <c r="C964" s="217"/>
      <c r="D964" s="187"/>
      <c r="E964" s="179"/>
      <c r="F964" s="182"/>
      <c r="G964" s="183"/>
      <c r="H964" s="179"/>
      <c r="I964" s="182"/>
      <c r="J964" s="183"/>
      <c r="K964" s="189"/>
      <c r="L964" s="192"/>
      <c r="M964" s="194"/>
      <c r="N964" s="196"/>
    </row>
    <row r="965" spans="1:14" ht="39.950000000000003" customHeight="1" x14ac:dyDescent="0.25">
      <c r="A965" s="2">
        <f t="shared" si="14"/>
        <v>952</v>
      </c>
      <c r="B965" s="178"/>
      <c r="C965" s="218"/>
      <c r="D965" s="188"/>
      <c r="E965" s="180"/>
      <c r="F965" s="180"/>
      <c r="G965" s="180"/>
      <c r="H965" s="184"/>
      <c r="I965" s="185"/>
      <c r="J965" s="186"/>
      <c r="K965" s="190"/>
      <c r="L965" s="193"/>
      <c r="M965" s="195"/>
      <c r="N965" s="197"/>
    </row>
    <row r="966" spans="1:14" ht="39.950000000000003" customHeight="1" x14ac:dyDescent="0.25">
      <c r="A966" s="2">
        <f t="shared" si="14"/>
        <v>953</v>
      </c>
      <c r="B966" s="177"/>
      <c r="C966" s="217"/>
      <c r="D966" s="187"/>
      <c r="E966" s="179"/>
      <c r="F966" s="182"/>
      <c r="G966" s="183"/>
      <c r="H966" s="179"/>
      <c r="I966" s="182"/>
      <c r="J966" s="183"/>
      <c r="K966" s="189"/>
      <c r="L966" s="192"/>
      <c r="M966" s="194"/>
      <c r="N966" s="196"/>
    </row>
    <row r="967" spans="1:14" ht="39.950000000000003" customHeight="1" x14ac:dyDescent="0.25">
      <c r="A967" s="2">
        <f t="shared" si="14"/>
        <v>954</v>
      </c>
      <c r="B967" s="178"/>
      <c r="C967" s="218"/>
      <c r="D967" s="188"/>
      <c r="E967" s="180"/>
      <c r="F967" s="180"/>
      <c r="G967" s="180"/>
      <c r="H967" s="184"/>
      <c r="I967" s="185"/>
      <c r="J967" s="186"/>
      <c r="K967" s="190"/>
      <c r="L967" s="193"/>
      <c r="M967" s="195"/>
      <c r="N967" s="197"/>
    </row>
    <row r="968" spans="1:14" ht="39.950000000000003" customHeight="1" x14ac:dyDescent="0.25">
      <c r="A968" s="2">
        <f t="shared" si="14"/>
        <v>955</v>
      </c>
      <c r="B968" s="177"/>
      <c r="C968" s="217"/>
      <c r="D968" s="187"/>
      <c r="E968" s="179"/>
      <c r="F968" s="182"/>
      <c r="G968" s="183"/>
      <c r="H968" s="179"/>
      <c r="I968" s="182"/>
      <c r="J968" s="183"/>
      <c r="K968" s="189"/>
      <c r="L968" s="192"/>
      <c r="M968" s="194"/>
      <c r="N968" s="196"/>
    </row>
    <row r="969" spans="1:14" ht="39.950000000000003" customHeight="1" x14ac:dyDescent="0.25">
      <c r="A969" s="2">
        <f t="shared" si="14"/>
        <v>956</v>
      </c>
      <c r="B969" s="178"/>
      <c r="C969" s="218"/>
      <c r="D969" s="188"/>
      <c r="E969" s="180"/>
      <c r="F969" s="180"/>
      <c r="G969" s="180"/>
      <c r="H969" s="184"/>
      <c r="I969" s="185"/>
      <c r="J969" s="186"/>
      <c r="K969" s="190"/>
      <c r="L969" s="193"/>
      <c r="M969" s="195"/>
      <c r="N969" s="197"/>
    </row>
    <row r="970" spans="1:14" ht="39.950000000000003" customHeight="1" x14ac:dyDescent="0.25">
      <c r="A970" s="2">
        <f t="shared" si="14"/>
        <v>957</v>
      </c>
      <c r="B970" s="177"/>
      <c r="C970" s="217"/>
      <c r="D970" s="187"/>
      <c r="E970" s="179"/>
      <c r="F970" s="182"/>
      <c r="G970" s="183"/>
      <c r="H970" s="179"/>
      <c r="I970" s="182"/>
      <c r="J970" s="183"/>
      <c r="K970" s="189"/>
      <c r="L970" s="192"/>
      <c r="M970" s="194"/>
      <c r="N970" s="196"/>
    </row>
    <row r="971" spans="1:14" ht="39.950000000000003" customHeight="1" x14ac:dyDescent="0.25">
      <c r="A971" s="2">
        <f t="shared" si="14"/>
        <v>958</v>
      </c>
      <c r="B971" s="178"/>
      <c r="C971" s="218"/>
      <c r="D971" s="188"/>
      <c r="E971" s="180"/>
      <c r="F971" s="180"/>
      <c r="G971" s="180"/>
      <c r="H971" s="184"/>
      <c r="I971" s="185"/>
      <c r="J971" s="186"/>
      <c r="K971" s="190"/>
      <c r="L971" s="193"/>
      <c r="M971" s="195"/>
      <c r="N971" s="197"/>
    </row>
    <row r="972" spans="1:14" ht="39.950000000000003" customHeight="1" x14ac:dyDescent="0.25">
      <c r="A972" s="2">
        <f t="shared" si="14"/>
        <v>959</v>
      </c>
      <c r="B972" s="177"/>
      <c r="C972" s="217"/>
      <c r="D972" s="187"/>
      <c r="E972" s="181"/>
      <c r="F972" s="181"/>
      <c r="G972" s="181"/>
      <c r="H972" s="179"/>
      <c r="I972" s="182"/>
      <c r="J972" s="183"/>
      <c r="K972" s="189"/>
      <c r="L972" s="192"/>
      <c r="M972" s="194"/>
      <c r="N972" s="196"/>
    </row>
    <row r="973" spans="1:14" ht="39.950000000000003" customHeight="1" x14ac:dyDescent="0.25">
      <c r="A973" s="2">
        <f t="shared" si="14"/>
        <v>960</v>
      </c>
      <c r="B973" s="178"/>
      <c r="C973" s="218"/>
      <c r="D973" s="188"/>
      <c r="E973" s="180"/>
      <c r="F973" s="180"/>
      <c r="G973" s="180"/>
      <c r="H973" s="184"/>
      <c r="I973" s="185"/>
      <c r="J973" s="186"/>
      <c r="K973" s="190"/>
      <c r="L973" s="193"/>
      <c r="M973" s="195"/>
      <c r="N973" s="197"/>
    </row>
    <row r="974" spans="1:14" ht="39.950000000000003" customHeight="1" x14ac:dyDescent="0.25">
      <c r="A974" s="2">
        <f t="shared" si="14"/>
        <v>961</v>
      </c>
      <c r="B974" s="177"/>
      <c r="C974" s="217"/>
      <c r="D974" s="187"/>
      <c r="E974" s="179"/>
      <c r="F974" s="182"/>
      <c r="G974" s="183"/>
      <c r="H974" s="179"/>
      <c r="I974" s="182"/>
      <c r="J974" s="183"/>
      <c r="K974" s="189"/>
      <c r="L974" s="192"/>
      <c r="M974" s="194"/>
      <c r="N974" s="196"/>
    </row>
    <row r="975" spans="1:14" ht="39.950000000000003" customHeight="1" x14ac:dyDescent="0.25">
      <c r="A975" s="2">
        <f t="shared" ref="A975:A1013" si="15">ROW(A962)</f>
        <v>962</v>
      </c>
      <c r="B975" s="178"/>
      <c r="C975" s="218"/>
      <c r="D975" s="188"/>
      <c r="E975" s="180"/>
      <c r="F975" s="180"/>
      <c r="G975" s="180"/>
      <c r="H975" s="184"/>
      <c r="I975" s="185"/>
      <c r="J975" s="186"/>
      <c r="K975" s="190"/>
      <c r="L975" s="193"/>
      <c r="M975" s="195"/>
      <c r="N975" s="197"/>
    </row>
    <row r="976" spans="1:14" ht="39.950000000000003" customHeight="1" x14ac:dyDescent="0.25">
      <c r="A976" s="2">
        <f t="shared" si="15"/>
        <v>963</v>
      </c>
      <c r="B976" s="177"/>
      <c r="C976" s="217"/>
      <c r="D976" s="187"/>
      <c r="E976" s="179"/>
      <c r="F976" s="182"/>
      <c r="G976" s="183"/>
      <c r="H976" s="179"/>
      <c r="I976" s="182"/>
      <c r="J976" s="183"/>
      <c r="K976" s="189"/>
      <c r="L976" s="192"/>
      <c r="M976" s="194"/>
      <c r="N976" s="196"/>
    </row>
    <row r="977" spans="1:14" ht="39.950000000000003" customHeight="1" x14ac:dyDescent="0.25">
      <c r="A977" s="2">
        <f t="shared" si="15"/>
        <v>964</v>
      </c>
      <c r="B977" s="178"/>
      <c r="C977" s="218"/>
      <c r="D977" s="188"/>
      <c r="E977" s="180"/>
      <c r="F977" s="180"/>
      <c r="G977" s="180"/>
      <c r="H977" s="184"/>
      <c r="I977" s="185"/>
      <c r="J977" s="186"/>
      <c r="K977" s="190"/>
      <c r="L977" s="193"/>
      <c r="M977" s="195"/>
      <c r="N977" s="197"/>
    </row>
    <row r="978" spans="1:14" ht="39.950000000000003" customHeight="1" x14ac:dyDescent="0.25">
      <c r="A978" s="2">
        <f t="shared" si="15"/>
        <v>965</v>
      </c>
      <c r="B978" s="177"/>
      <c r="C978" s="217"/>
      <c r="D978" s="187"/>
      <c r="E978" s="179"/>
      <c r="F978" s="182"/>
      <c r="G978" s="183"/>
      <c r="H978" s="179"/>
      <c r="I978" s="182"/>
      <c r="J978" s="183"/>
      <c r="K978" s="189"/>
      <c r="L978" s="192"/>
      <c r="M978" s="194"/>
      <c r="N978" s="196"/>
    </row>
    <row r="979" spans="1:14" ht="39.950000000000003" customHeight="1" x14ac:dyDescent="0.25">
      <c r="A979" s="2">
        <f t="shared" si="15"/>
        <v>966</v>
      </c>
      <c r="B979" s="178"/>
      <c r="C979" s="218"/>
      <c r="D979" s="188"/>
      <c r="E979" s="180"/>
      <c r="F979" s="180"/>
      <c r="G979" s="180"/>
      <c r="H979" s="184"/>
      <c r="I979" s="185"/>
      <c r="J979" s="186"/>
      <c r="K979" s="190"/>
      <c r="L979" s="193"/>
      <c r="M979" s="195"/>
      <c r="N979" s="197"/>
    </row>
    <row r="980" spans="1:14" ht="39.950000000000003" customHeight="1" x14ac:dyDescent="0.25">
      <c r="A980" s="2">
        <f t="shared" si="15"/>
        <v>967</v>
      </c>
      <c r="B980" s="177"/>
      <c r="C980" s="217"/>
      <c r="D980" s="187"/>
      <c r="E980" s="179"/>
      <c r="F980" s="182"/>
      <c r="G980" s="183"/>
      <c r="H980" s="179"/>
      <c r="I980" s="182"/>
      <c r="J980" s="183"/>
      <c r="K980" s="189"/>
      <c r="L980" s="192"/>
      <c r="M980" s="194"/>
      <c r="N980" s="196"/>
    </row>
    <row r="981" spans="1:14" ht="39.950000000000003" customHeight="1" x14ac:dyDescent="0.25">
      <c r="A981" s="2">
        <f t="shared" si="15"/>
        <v>968</v>
      </c>
      <c r="B981" s="178"/>
      <c r="C981" s="218"/>
      <c r="D981" s="188"/>
      <c r="E981" s="180"/>
      <c r="F981" s="180"/>
      <c r="G981" s="180"/>
      <c r="H981" s="184"/>
      <c r="I981" s="185"/>
      <c r="J981" s="186"/>
      <c r="K981" s="190"/>
      <c r="L981" s="193"/>
      <c r="M981" s="195"/>
      <c r="N981" s="197"/>
    </row>
    <row r="982" spans="1:14" ht="39.950000000000003" customHeight="1" x14ac:dyDescent="0.25">
      <c r="A982" s="2">
        <f t="shared" si="15"/>
        <v>969</v>
      </c>
      <c r="B982" s="177"/>
      <c r="C982" s="217"/>
      <c r="D982" s="187"/>
      <c r="E982" s="181"/>
      <c r="F982" s="181"/>
      <c r="G982" s="181"/>
      <c r="H982" s="179"/>
      <c r="I982" s="182"/>
      <c r="J982" s="183"/>
      <c r="K982" s="189"/>
      <c r="L982" s="192"/>
      <c r="M982" s="194"/>
      <c r="N982" s="196"/>
    </row>
    <row r="983" spans="1:14" ht="39.950000000000003" customHeight="1" x14ac:dyDescent="0.25">
      <c r="A983" s="2">
        <f t="shared" si="15"/>
        <v>970</v>
      </c>
      <c r="B983" s="178"/>
      <c r="C983" s="218"/>
      <c r="D983" s="188"/>
      <c r="E983" s="180"/>
      <c r="F983" s="180"/>
      <c r="G983" s="180"/>
      <c r="H983" s="184"/>
      <c r="I983" s="185"/>
      <c r="J983" s="186"/>
      <c r="K983" s="190"/>
      <c r="L983" s="193"/>
      <c r="M983" s="195"/>
      <c r="N983" s="197"/>
    </row>
    <row r="984" spans="1:14" ht="39.950000000000003" customHeight="1" x14ac:dyDescent="0.25">
      <c r="A984" s="2">
        <f t="shared" si="15"/>
        <v>971</v>
      </c>
      <c r="B984" s="177"/>
      <c r="C984" s="217"/>
      <c r="D984" s="187"/>
      <c r="E984" s="179"/>
      <c r="F984" s="182"/>
      <c r="G984" s="183"/>
      <c r="H984" s="179"/>
      <c r="I984" s="182"/>
      <c r="J984" s="183"/>
      <c r="K984" s="189"/>
      <c r="L984" s="192"/>
      <c r="M984" s="194"/>
      <c r="N984" s="196"/>
    </row>
    <row r="985" spans="1:14" ht="39.950000000000003" customHeight="1" x14ac:dyDescent="0.25">
      <c r="A985" s="2">
        <f t="shared" si="15"/>
        <v>972</v>
      </c>
      <c r="B985" s="178"/>
      <c r="C985" s="218"/>
      <c r="D985" s="188"/>
      <c r="E985" s="180"/>
      <c r="F985" s="180"/>
      <c r="G985" s="180"/>
      <c r="H985" s="184"/>
      <c r="I985" s="185"/>
      <c r="J985" s="186"/>
      <c r="K985" s="190"/>
      <c r="L985" s="193"/>
      <c r="M985" s="195"/>
      <c r="N985" s="197"/>
    </row>
    <row r="986" spans="1:14" ht="39.950000000000003" customHeight="1" x14ac:dyDescent="0.25">
      <c r="A986" s="2">
        <f t="shared" si="15"/>
        <v>973</v>
      </c>
      <c r="B986" s="177"/>
      <c r="C986" s="217"/>
      <c r="D986" s="187"/>
      <c r="E986" s="179"/>
      <c r="F986" s="182"/>
      <c r="G986" s="183"/>
      <c r="H986" s="179"/>
      <c r="I986" s="182"/>
      <c r="J986" s="183"/>
      <c r="K986" s="189"/>
      <c r="L986" s="192"/>
      <c r="M986" s="194"/>
      <c r="N986" s="196"/>
    </row>
    <row r="987" spans="1:14" ht="39.950000000000003" customHeight="1" x14ac:dyDescent="0.25">
      <c r="A987" s="2">
        <f t="shared" si="15"/>
        <v>974</v>
      </c>
      <c r="B987" s="178"/>
      <c r="C987" s="218"/>
      <c r="D987" s="188"/>
      <c r="E987" s="180"/>
      <c r="F987" s="180"/>
      <c r="G987" s="180"/>
      <c r="H987" s="184"/>
      <c r="I987" s="185"/>
      <c r="J987" s="186"/>
      <c r="K987" s="190"/>
      <c r="L987" s="193"/>
      <c r="M987" s="195"/>
      <c r="N987" s="197"/>
    </row>
    <row r="988" spans="1:14" ht="39.950000000000003" customHeight="1" x14ac:dyDescent="0.25">
      <c r="A988" s="2">
        <f t="shared" si="15"/>
        <v>975</v>
      </c>
      <c r="B988" s="177"/>
      <c r="C988" s="217"/>
      <c r="D988" s="187"/>
      <c r="E988" s="179"/>
      <c r="F988" s="182"/>
      <c r="G988" s="183"/>
      <c r="H988" s="179"/>
      <c r="I988" s="182"/>
      <c r="J988" s="183"/>
      <c r="K988" s="189"/>
      <c r="L988" s="192"/>
      <c r="M988" s="194"/>
      <c r="N988" s="196"/>
    </row>
    <row r="989" spans="1:14" ht="39.950000000000003" customHeight="1" x14ac:dyDescent="0.25">
      <c r="A989" s="2">
        <f t="shared" si="15"/>
        <v>976</v>
      </c>
      <c r="B989" s="178"/>
      <c r="C989" s="218"/>
      <c r="D989" s="188"/>
      <c r="E989" s="180"/>
      <c r="F989" s="180"/>
      <c r="G989" s="180"/>
      <c r="H989" s="184"/>
      <c r="I989" s="185"/>
      <c r="J989" s="186"/>
      <c r="K989" s="190"/>
      <c r="L989" s="193"/>
      <c r="M989" s="195"/>
      <c r="N989" s="197"/>
    </row>
    <row r="990" spans="1:14" ht="39.950000000000003" customHeight="1" x14ac:dyDescent="0.25">
      <c r="A990" s="2">
        <f t="shared" si="15"/>
        <v>977</v>
      </c>
      <c r="B990" s="177"/>
      <c r="C990" s="217"/>
      <c r="D990" s="187"/>
      <c r="E990" s="179"/>
      <c r="F990" s="182"/>
      <c r="G990" s="183"/>
      <c r="H990" s="179"/>
      <c r="I990" s="182"/>
      <c r="J990" s="183"/>
      <c r="K990" s="189"/>
      <c r="L990" s="192"/>
      <c r="M990" s="194"/>
      <c r="N990" s="196"/>
    </row>
    <row r="991" spans="1:14" ht="39.950000000000003" customHeight="1" x14ac:dyDescent="0.25">
      <c r="A991" s="2">
        <f t="shared" si="15"/>
        <v>978</v>
      </c>
      <c r="B991" s="178"/>
      <c r="C991" s="218"/>
      <c r="D991" s="188"/>
      <c r="E991" s="180"/>
      <c r="F991" s="180"/>
      <c r="G991" s="180"/>
      <c r="H991" s="184"/>
      <c r="I991" s="185"/>
      <c r="J991" s="186"/>
      <c r="K991" s="190"/>
      <c r="L991" s="193"/>
      <c r="M991" s="195"/>
      <c r="N991" s="197"/>
    </row>
    <row r="992" spans="1:14" ht="39.950000000000003" customHeight="1" x14ac:dyDescent="0.25">
      <c r="A992" s="2">
        <f t="shared" si="15"/>
        <v>979</v>
      </c>
      <c r="B992" s="177"/>
      <c r="C992" s="217"/>
      <c r="D992" s="187"/>
      <c r="E992" s="181"/>
      <c r="F992" s="181"/>
      <c r="G992" s="181"/>
      <c r="H992" s="179"/>
      <c r="I992" s="182"/>
      <c r="J992" s="183"/>
      <c r="K992" s="189"/>
      <c r="L992" s="192"/>
      <c r="M992" s="194"/>
      <c r="N992" s="196"/>
    </row>
    <row r="993" spans="1:14" ht="39.950000000000003" customHeight="1" x14ac:dyDescent="0.25">
      <c r="A993" s="2">
        <f t="shared" si="15"/>
        <v>980</v>
      </c>
      <c r="B993" s="178"/>
      <c r="C993" s="218"/>
      <c r="D993" s="188"/>
      <c r="E993" s="180"/>
      <c r="F993" s="180"/>
      <c r="G993" s="180"/>
      <c r="H993" s="184"/>
      <c r="I993" s="185"/>
      <c r="J993" s="186"/>
      <c r="K993" s="190"/>
      <c r="L993" s="193"/>
      <c r="M993" s="195"/>
      <c r="N993" s="197"/>
    </row>
    <row r="994" spans="1:14" ht="39.950000000000003" customHeight="1" x14ac:dyDescent="0.25">
      <c r="A994" s="2">
        <f t="shared" si="15"/>
        <v>981</v>
      </c>
      <c r="B994" s="177"/>
      <c r="C994" s="217"/>
      <c r="D994" s="187"/>
      <c r="E994" s="179"/>
      <c r="F994" s="182"/>
      <c r="G994" s="183"/>
      <c r="H994" s="179"/>
      <c r="I994" s="182"/>
      <c r="J994" s="183"/>
      <c r="K994" s="189"/>
      <c r="L994" s="192"/>
      <c r="M994" s="194"/>
      <c r="N994" s="196"/>
    </row>
    <row r="995" spans="1:14" ht="39.950000000000003" customHeight="1" x14ac:dyDescent="0.25">
      <c r="A995" s="2">
        <f t="shared" si="15"/>
        <v>982</v>
      </c>
      <c r="B995" s="178"/>
      <c r="C995" s="218"/>
      <c r="D995" s="188"/>
      <c r="E995" s="180"/>
      <c r="F995" s="180"/>
      <c r="G995" s="180"/>
      <c r="H995" s="184"/>
      <c r="I995" s="185"/>
      <c r="J995" s="186"/>
      <c r="K995" s="190"/>
      <c r="L995" s="193"/>
      <c r="M995" s="195"/>
      <c r="N995" s="197"/>
    </row>
    <row r="996" spans="1:14" ht="39.950000000000003" customHeight="1" x14ac:dyDescent="0.25">
      <c r="A996" s="2">
        <f t="shared" si="15"/>
        <v>983</v>
      </c>
      <c r="B996" s="177"/>
      <c r="C996" s="217"/>
      <c r="D996" s="187"/>
      <c r="E996" s="179"/>
      <c r="F996" s="182"/>
      <c r="G996" s="183"/>
      <c r="H996" s="179"/>
      <c r="I996" s="182"/>
      <c r="J996" s="183"/>
      <c r="K996" s="189"/>
      <c r="L996" s="192"/>
      <c r="M996" s="194"/>
      <c r="N996" s="196"/>
    </row>
    <row r="997" spans="1:14" ht="39.950000000000003" customHeight="1" x14ac:dyDescent="0.25">
      <c r="A997" s="2">
        <f t="shared" si="15"/>
        <v>984</v>
      </c>
      <c r="B997" s="178"/>
      <c r="C997" s="218"/>
      <c r="D997" s="188"/>
      <c r="E997" s="180"/>
      <c r="F997" s="180"/>
      <c r="G997" s="180"/>
      <c r="H997" s="184"/>
      <c r="I997" s="185"/>
      <c r="J997" s="186"/>
      <c r="K997" s="190"/>
      <c r="L997" s="193"/>
      <c r="M997" s="195"/>
      <c r="N997" s="197"/>
    </row>
    <row r="998" spans="1:14" ht="39.950000000000003" customHeight="1" x14ac:dyDescent="0.25">
      <c r="A998" s="2">
        <f t="shared" si="15"/>
        <v>985</v>
      </c>
      <c r="B998" s="177"/>
      <c r="C998" s="217"/>
      <c r="D998" s="187"/>
      <c r="E998" s="179"/>
      <c r="F998" s="182"/>
      <c r="G998" s="183"/>
      <c r="H998" s="179"/>
      <c r="I998" s="182"/>
      <c r="J998" s="183"/>
      <c r="K998" s="189"/>
      <c r="L998" s="192"/>
      <c r="M998" s="194"/>
      <c r="N998" s="196"/>
    </row>
    <row r="999" spans="1:14" ht="39.950000000000003" customHeight="1" x14ac:dyDescent="0.25">
      <c r="A999" s="2">
        <f t="shared" si="15"/>
        <v>986</v>
      </c>
      <c r="B999" s="178"/>
      <c r="C999" s="218"/>
      <c r="D999" s="188"/>
      <c r="E999" s="180"/>
      <c r="F999" s="180"/>
      <c r="G999" s="180"/>
      <c r="H999" s="184"/>
      <c r="I999" s="185"/>
      <c r="J999" s="186"/>
      <c r="K999" s="190"/>
      <c r="L999" s="193"/>
      <c r="M999" s="195"/>
      <c r="N999" s="197"/>
    </row>
    <row r="1000" spans="1:14" ht="39.950000000000003" customHeight="1" x14ac:dyDescent="0.25">
      <c r="A1000" s="2">
        <f t="shared" si="15"/>
        <v>987</v>
      </c>
      <c r="B1000" s="177"/>
      <c r="C1000" s="217"/>
      <c r="D1000" s="187"/>
      <c r="E1000" s="179"/>
      <c r="F1000" s="182"/>
      <c r="G1000" s="183"/>
      <c r="H1000" s="179"/>
      <c r="I1000" s="182"/>
      <c r="J1000" s="183"/>
      <c r="K1000" s="189"/>
      <c r="L1000" s="192"/>
      <c r="M1000" s="194"/>
      <c r="N1000" s="196"/>
    </row>
    <row r="1001" spans="1:14" ht="39.950000000000003" customHeight="1" x14ac:dyDescent="0.25">
      <c r="A1001" s="2">
        <f t="shared" si="15"/>
        <v>988</v>
      </c>
      <c r="B1001" s="178"/>
      <c r="C1001" s="218"/>
      <c r="D1001" s="188"/>
      <c r="E1001" s="180"/>
      <c r="F1001" s="180"/>
      <c r="G1001" s="180"/>
      <c r="H1001" s="184"/>
      <c r="I1001" s="185"/>
      <c r="J1001" s="186"/>
      <c r="K1001" s="190"/>
      <c r="L1001" s="193"/>
      <c r="M1001" s="195"/>
      <c r="N1001" s="197"/>
    </row>
    <row r="1002" spans="1:14" ht="39.950000000000003" customHeight="1" x14ac:dyDescent="0.25">
      <c r="A1002" s="2">
        <f t="shared" si="15"/>
        <v>989</v>
      </c>
      <c r="B1002" s="177"/>
      <c r="C1002" s="217"/>
      <c r="D1002" s="187"/>
      <c r="E1002" s="181"/>
      <c r="F1002" s="181"/>
      <c r="G1002" s="181"/>
      <c r="H1002" s="179"/>
      <c r="I1002" s="182"/>
      <c r="J1002" s="183"/>
      <c r="K1002" s="189"/>
      <c r="L1002" s="192"/>
      <c r="M1002" s="194"/>
      <c r="N1002" s="196"/>
    </row>
    <row r="1003" spans="1:14" ht="39.950000000000003" customHeight="1" x14ac:dyDescent="0.25">
      <c r="A1003" s="2">
        <f t="shared" si="15"/>
        <v>990</v>
      </c>
      <c r="B1003" s="178"/>
      <c r="C1003" s="218"/>
      <c r="D1003" s="188"/>
      <c r="E1003" s="180"/>
      <c r="F1003" s="180"/>
      <c r="G1003" s="180"/>
      <c r="H1003" s="184"/>
      <c r="I1003" s="185"/>
      <c r="J1003" s="186"/>
      <c r="K1003" s="190"/>
      <c r="L1003" s="193"/>
      <c r="M1003" s="195"/>
      <c r="N1003" s="197"/>
    </row>
    <row r="1004" spans="1:14" ht="39.950000000000003" customHeight="1" x14ac:dyDescent="0.25">
      <c r="A1004" s="2">
        <f t="shared" si="15"/>
        <v>991</v>
      </c>
      <c r="B1004" s="177"/>
      <c r="C1004" s="217"/>
      <c r="D1004" s="187"/>
      <c r="E1004" s="179"/>
      <c r="F1004" s="182"/>
      <c r="G1004" s="183"/>
      <c r="H1004" s="179"/>
      <c r="I1004" s="182"/>
      <c r="J1004" s="183"/>
      <c r="K1004" s="189"/>
      <c r="L1004" s="192"/>
      <c r="M1004" s="194"/>
      <c r="N1004" s="196"/>
    </row>
    <row r="1005" spans="1:14" ht="39.950000000000003" customHeight="1" x14ac:dyDescent="0.25">
      <c r="A1005" s="2">
        <f t="shared" si="15"/>
        <v>992</v>
      </c>
      <c r="B1005" s="178"/>
      <c r="C1005" s="218"/>
      <c r="D1005" s="188"/>
      <c r="E1005" s="180"/>
      <c r="F1005" s="180"/>
      <c r="G1005" s="180"/>
      <c r="H1005" s="184"/>
      <c r="I1005" s="185"/>
      <c r="J1005" s="186"/>
      <c r="K1005" s="190"/>
      <c r="L1005" s="193"/>
      <c r="M1005" s="195"/>
      <c r="N1005" s="197"/>
    </row>
    <row r="1006" spans="1:14" ht="39.950000000000003" customHeight="1" x14ac:dyDescent="0.25">
      <c r="A1006" s="2">
        <f t="shared" si="15"/>
        <v>993</v>
      </c>
      <c r="B1006" s="177"/>
      <c r="C1006" s="217"/>
      <c r="D1006" s="187"/>
      <c r="E1006" s="179"/>
      <c r="F1006" s="182"/>
      <c r="G1006" s="183"/>
      <c r="H1006" s="179"/>
      <c r="I1006" s="182"/>
      <c r="J1006" s="183"/>
      <c r="K1006" s="189"/>
      <c r="L1006" s="192"/>
      <c r="M1006" s="194"/>
      <c r="N1006" s="196"/>
    </row>
    <row r="1007" spans="1:14" ht="39.950000000000003" customHeight="1" x14ac:dyDescent="0.25">
      <c r="A1007" s="2">
        <f t="shared" si="15"/>
        <v>994</v>
      </c>
      <c r="B1007" s="178"/>
      <c r="C1007" s="218"/>
      <c r="D1007" s="188"/>
      <c r="E1007" s="180"/>
      <c r="F1007" s="180"/>
      <c r="G1007" s="180"/>
      <c r="H1007" s="184"/>
      <c r="I1007" s="185"/>
      <c r="J1007" s="186"/>
      <c r="K1007" s="190"/>
      <c r="L1007" s="193"/>
      <c r="M1007" s="195"/>
      <c r="N1007" s="197"/>
    </row>
    <row r="1008" spans="1:14" ht="39.950000000000003" customHeight="1" x14ac:dyDescent="0.25">
      <c r="A1008" s="2">
        <f t="shared" si="15"/>
        <v>995</v>
      </c>
      <c r="B1008" s="177"/>
      <c r="C1008" s="217"/>
      <c r="D1008" s="187"/>
      <c r="E1008" s="179"/>
      <c r="F1008" s="182"/>
      <c r="G1008" s="183"/>
      <c r="H1008" s="179"/>
      <c r="I1008" s="182"/>
      <c r="J1008" s="183"/>
      <c r="K1008" s="189"/>
      <c r="L1008" s="192"/>
      <c r="M1008" s="194"/>
      <c r="N1008" s="196"/>
    </row>
    <row r="1009" spans="1:14" ht="39.950000000000003" customHeight="1" x14ac:dyDescent="0.25">
      <c r="A1009" s="2">
        <f t="shared" si="15"/>
        <v>996</v>
      </c>
      <c r="B1009" s="178"/>
      <c r="C1009" s="218"/>
      <c r="D1009" s="188"/>
      <c r="E1009" s="180"/>
      <c r="F1009" s="180"/>
      <c r="G1009" s="180"/>
      <c r="H1009" s="184"/>
      <c r="I1009" s="185"/>
      <c r="J1009" s="186"/>
      <c r="K1009" s="190"/>
      <c r="L1009" s="193"/>
      <c r="M1009" s="195"/>
      <c r="N1009" s="197"/>
    </row>
    <row r="1010" spans="1:14" ht="39.950000000000003" customHeight="1" x14ac:dyDescent="0.25">
      <c r="A1010" s="2">
        <f t="shared" si="15"/>
        <v>997</v>
      </c>
      <c r="B1010" s="177"/>
      <c r="C1010" s="217"/>
      <c r="D1010" s="187"/>
      <c r="E1010" s="179"/>
      <c r="F1010" s="182"/>
      <c r="G1010" s="183"/>
      <c r="H1010" s="179"/>
      <c r="I1010" s="182"/>
      <c r="J1010" s="183"/>
      <c r="K1010" s="189"/>
      <c r="L1010" s="192"/>
      <c r="M1010" s="194"/>
      <c r="N1010" s="196"/>
    </row>
    <row r="1011" spans="1:14" ht="39.950000000000003" customHeight="1" x14ac:dyDescent="0.25">
      <c r="A1011" s="2">
        <f t="shared" si="15"/>
        <v>998</v>
      </c>
      <c r="B1011" s="178"/>
      <c r="C1011" s="218"/>
      <c r="D1011" s="188"/>
      <c r="E1011" s="180"/>
      <c r="F1011" s="180"/>
      <c r="G1011" s="180"/>
      <c r="H1011" s="184"/>
      <c r="I1011" s="185"/>
      <c r="J1011" s="186"/>
      <c r="K1011" s="190"/>
      <c r="L1011" s="193"/>
      <c r="M1011" s="195"/>
      <c r="N1011" s="197"/>
    </row>
    <row r="1012" spans="1:14" ht="39.950000000000003" customHeight="1" x14ac:dyDescent="0.25">
      <c r="A1012" s="2">
        <f t="shared" si="15"/>
        <v>999</v>
      </c>
      <c r="B1012" s="177"/>
      <c r="C1012" s="217"/>
      <c r="D1012" s="187"/>
      <c r="E1012" s="181"/>
      <c r="F1012" s="181"/>
      <c r="G1012" s="181"/>
      <c r="H1012" s="179"/>
      <c r="I1012" s="182"/>
      <c r="J1012" s="183"/>
      <c r="K1012" s="189"/>
      <c r="L1012" s="192"/>
      <c r="M1012" s="194"/>
      <c r="N1012" s="196"/>
    </row>
    <row r="1013" spans="1:14" ht="39.950000000000003" customHeight="1" x14ac:dyDescent="0.25">
      <c r="A1013" s="2">
        <f t="shared" si="15"/>
        <v>1000</v>
      </c>
      <c r="B1013" s="178"/>
      <c r="C1013" s="218"/>
      <c r="D1013" s="188"/>
      <c r="E1013" s="180"/>
      <c r="F1013" s="180"/>
      <c r="G1013" s="180"/>
      <c r="H1013" s="184"/>
      <c r="I1013" s="185"/>
      <c r="J1013" s="186"/>
      <c r="K1013" s="190"/>
      <c r="L1013" s="193"/>
      <c r="M1013" s="195"/>
      <c r="N1013" s="197"/>
    </row>
  </sheetData>
  <mergeCells count="27">
    <mergeCell ref="A2:N2"/>
    <mergeCell ref="A3:N3"/>
    <mergeCell ref="A4:N4"/>
    <mergeCell ref="K7:N7"/>
    <mergeCell ref="K8:N8"/>
    <mergeCell ref="D6:G6"/>
    <mergeCell ref="H6:J6"/>
    <mergeCell ref="H7:J7"/>
    <mergeCell ref="A5:N5"/>
    <mergeCell ref="K6:N6"/>
    <mergeCell ref="A7:C7"/>
    <mergeCell ref="D7:G7"/>
    <mergeCell ref="A6:C6"/>
    <mergeCell ref="K9:N9"/>
    <mergeCell ref="K10:N10"/>
    <mergeCell ref="K12:N12"/>
    <mergeCell ref="C12:D12"/>
    <mergeCell ref="A11:N11"/>
    <mergeCell ref="E12:J12"/>
    <mergeCell ref="D8:G9"/>
    <mergeCell ref="H8:J8"/>
    <mergeCell ref="H9:J9"/>
    <mergeCell ref="H10:J10"/>
    <mergeCell ref="D10:E10"/>
    <mergeCell ref="F10:G10"/>
    <mergeCell ref="A10:C10"/>
    <mergeCell ref="A8:C9"/>
  </mergeCells>
  <dataValidations xWindow="1331" yWindow="772" count="2">
    <dataValidation type="whole" allowBlank="1" showInputMessage="1" showErrorMessage="1" prompt="Use a number, do NOT use alphabet. " sqref="K14:K1013" xr:uid="{110F219A-38AD-4705-B5FD-B0A025AE1E46}">
      <formula1>0</formula1>
      <formula2>150</formula2>
    </dataValidation>
    <dataValidation allowBlank="1" showInputMessage="1" showErrorMessage="1" prompt="Do not submit with identifying information" sqref="C14:C1013" xr:uid="{8BEE32F9-CCF2-4E8F-B476-621201238C9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331" yWindow="772" count="13">
        <x14:dataValidation type="list" allowBlank="1" showInputMessage="1" showErrorMessage="1" prompt="Select an option from drop-down list. " xr:uid="{00000000-0002-0000-0100-000003000000}">
          <x14:formula1>
            <xm:f>'Drop Down Boxes'!$J$33:$J$34</xm:f>
          </x14:formula1>
          <xm:sqref>N14:N1013</xm:sqref>
        </x14:dataValidation>
        <x14:dataValidation type="list" allowBlank="1" showInputMessage="1" showErrorMessage="1" prompt="Select an option from drop-down list. " xr:uid="{00000000-0002-0000-0100-000002000000}">
          <x14:formula1>
            <xm:f>'Drop Down Boxes'!$L$38:$L$40</xm:f>
          </x14:formula1>
          <xm:sqref>M14:M1013</xm:sqref>
        </x14:dataValidation>
        <x14:dataValidation type="list" allowBlank="1" showInputMessage="1" showErrorMessage="1" prompt="Select an option from drop-down list" xr:uid="{668D2BAC-A6B6-4A82-8CCC-F8F4F0E52149}">
          <x14:formula1>
            <xm:f>'Drop Down Boxes'!$D$69:$D$80</xm:f>
          </x14:formula1>
          <xm:sqref>B14:B1013</xm:sqref>
        </x14:dataValidation>
        <x14:dataValidation type="list" allowBlank="1" showInputMessage="1" showErrorMessage="1" prompt="Select an option from drop-down list." xr:uid="{5ADE5BB7-3D53-4DF6-AEBE-726FDCC339A4}">
          <x14:formula1>
            <xm:f>'Drop Down Boxes'!$J$29:$J$30</xm:f>
          </x14:formula1>
          <xm:sqref>D14:D1013</xm:sqref>
        </x14:dataValidation>
        <x14:dataValidation type="list" allowBlank="1" showInputMessage="1" showErrorMessage="1" xr:uid="{00000000-0002-0000-0100-000008000000}">
          <x14:formula1>
            <xm:f>'Drop Down Boxes'!$N$28:$N$39</xm:f>
          </x14:formula1>
          <xm:sqref>D10</xm:sqref>
        </x14:dataValidation>
        <x14:dataValidation type="list" allowBlank="1" showInputMessage="1" showErrorMessage="1" xr:uid="{00000000-0002-0000-0100-000009000000}">
          <x14:formula1>
            <xm:f>'Drop Down Boxes'!$N$42:$N$46</xm:f>
          </x14:formula1>
          <xm:sqref>F10</xm:sqref>
        </x14:dataValidation>
        <x14:dataValidation type="list" allowBlank="1" showInputMessage="1" showErrorMessage="1" prompt="Select an option from drop-down list for Region 1 " xr:uid="{46A298CE-5F41-4750-9E73-70BDC2D90802}">
          <x14:formula1>
            <xm:f>'Drop Down Boxes'!$P$27:$P$31</xm:f>
          </x14:formula1>
          <xm:sqref>E14:E1013</xm:sqref>
        </x14:dataValidation>
        <x14:dataValidation type="list" allowBlank="1" showInputMessage="1" showErrorMessage="1" prompt="Select an option from drop-down list for Region 2" xr:uid="{343C220F-D0ED-42B2-993C-D348BAD6150B}">
          <x14:formula1>
            <xm:f>'Drop Down Boxes'!$Q$27:$Q$34</xm:f>
          </x14:formula1>
          <xm:sqref>F14:F1013</xm:sqref>
        </x14:dataValidation>
        <x14:dataValidation type="list" allowBlank="1" showInputMessage="1" showErrorMessage="1" prompt="Select an option from drop-down list for Region 3" xr:uid="{589957B1-E71C-4F60-92EA-777735D7E890}">
          <x14:formula1>
            <xm:f>'Drop Down Boxes'!$R$27:$R$34</xm:f>
          </x14:formula1>
          <xm:sqref>G14:G1013</xm:sqref>
        </x14:dataValidation>
        <x14:dataValidation type="list" allowBlank="1" showInputMessage="1" showErrorMessage="1" prompt="Select an option from drop-down list for Region 4" xr:uid="{5B5F8F11-AF89-4998-8B35-867375D87BCF}">
          <x14:formula1>
            <xm:f>'Drop Down Boxes'!$S$27:$S$39</xm:f>
          </x14:formula1>
          <xm:sqref>H14:H1013</xm:sqref>
        </x14:dataValidation>
        <x14:dataValidation type="list" allowBlank="1" showInputMessage="1" showErrorMessage="1" prompt="Select an option from drop-down list for Region 5" xr:uid="{80134544-DF92-49DF-9E76-175279E82919}">
          <x14:formula1>
            <xm:f>'Drop Down Boxes'!$T$27:$T$36</xm:f>
          </x14:formula1>
          <xm:sqref>I14:I1013</xm:sqref>
        </x14:dataValidation>
        <x14:dataValidation type="list" allowBlank="1" showInputMessage="1" showErrorMessage="1" prompt="Select an option from drop-down list for Region 6" xr:uid="{D48F0360-0532-4A52-919E-58F6243B351D}">
          <x14:formula1>
            <xm:f>'Drop Down Boxes'!$U$27:$U$37</xm:f>
          </x14:formula1>
          <xm:sqref>J14:J1013</xm:sqref>
        </x14:dataValidation>
        <x14:dataValidation type="list" allowBlank="1" showInputMessage="1" showErrorMessage="1" prompt="Select an option from drop-down list" xr:uid="{6DF9E068-D4F5-43AC-B0E0-0AFF550DD326}">
          <x14:formula1>
            <xm:f>'Drop Down Boxes'!$AC$29:$AC$35</xm:f>
          </x14:formula1>
          <xm:sqref>L14:L1013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AG1027"/>
  <sheetViews>
    <sheetView zoomScale="73" zoomScaleNormal="73" workbookViewId="0">
      <pane ySplit="1" topLeftCell="A2" activePane="bottomLeft" state="frozen"/>
      <selection pane="bottomLeft" activeCell="I9" sqref="I9:L9"/>
    </sheetView>
  </sheetViews>
  <sheetFormatPr defaultRowHeight="15" x14ac:dyDescent="0.25"/>
  <cols>
    <col min="1" max="1" width="5.28515625" customWidth="1"/>
    <col min="2" max="2" width="19" customWidth="1"/>
    <col min="3" max="3" width="20.7109375" customWidth="1"/>
    <col min="4" max="4" width="21.42578125" customWidth="1"/>
    <col min="5" max="5" width="20.5703125" customWidth="1"/>
    <col min="6" max="6" width="20.7109375" customWidth="1"/>
    <col min="7" max="7" width="22.85546875" customWidth="1"/>
    <col min="8" max="8" width="11.7109375" customWidth="1"/>
    <col min="9" max="9" width="19.28515625" customWidth="1"/>
    <col min="10" max="10" width="15.5703125" customWidth="1"/>
    <col min="11" max="11" width="14.28515625" customWidth="1"/>
    <col min="12" max="12" width="17.7109375" customWidth="1"/>
    <col min="13" max="18" width="15.7109375" customWidth="1"/>
    <col min="19" max="19" width="47" customWidth="1"/>
    <col min="20" max="20" width="9.140625" hidden="1" customWidth="1"/>
    <col min="21" max="21" width="11.7109375" hidden="1" customWidth="1"/>
    <col min="22" max="22" width="14.7109375" hidden="1" customWidth="1"/>
    <col min="23" max="27" width="9.140625" hidden="1" customWidth="1"/>
    <col min="28" max="33" width="10.7109375" hidden="1" customWidth="1"/>
    <col min="34" max="36" width="0" hidden="1" customWidth="1"/>
  </cols>
  <sheetData>
    <row r="1" spans="1:19" s="58" customFormat="1" ht="60" customHeight="1" x14ac:dyDescent="0.25">
      <c r="A1" s="219" t="s">
        <v>4</v>
      </c>
      <c r="B1" s="324" t="s">
        <v>5</v>
      </c>
      <c r="C1" s="323" t="s">
        <v>6</v>
      </c>
      <c r="D1" s="231" t="s">
        <v>182</v>
      </c>
      <c r="E1" s="248" t="s">
        <v>7</v>
      </c>
      <c r="F1" s="230" t="s">
        <v>181</v>
      </c>
      <c r="G1" s="247" t="s">
        <v>8</v>
      </c>
      <c r="H1" s="235" t="s">
        <v>399</v>
      </c>
      <c r="I1" s="130" t="s">
        <v>396</v>
      </c>
      <c r="J1" s="198" t="s">
        <v>12</v>
      </c>
      <c r="K1" s="132" t="s">
        <v>172</v>
      </c>
      <c r="L1" s="126" t="s">
        <v>13</v>
      </c>
      <c r="M1" s="125" t="s">
        <v>397</v>
      </c>
      <c r="N1" s="199" t="s">
        <v>299</v>
      </c>
      <c r="O1" s="250" t="s">
        <v>398</v>
      </c>
      <c r="P1" s="200" t="s">
        <v>300</v>
      </c>
      <c r="Q1" s="325" t="s">
        <v>478</v>
      </c>
      <c r="R1" s="326" t="s">
        <v>477</v>
      </c>
      <c r="S1" s="220" t="s">
        <v>438</v>
      </c>
    </row>
    <row r="2" spans="1:19" ht="20.100000000000001" customHeight="1" x14ac:dyDescent="0.25">
      <c r="A2" s="390" t="str">
        <f>'Initial Info Client Demographic'!A2</f>
        <v xml:space="preserve">WV Bureau for Behavioral Health  - Family and Community Support Program </v>
      </c>
      <c r="B2" s="391"/>
      <c r="C2" s="391"/>
      <c r="D2" s="391"/>
      <c r="E2" s="391"/>
      <c r="F2" s="391"/>
      <c r="G2" s="391"/>
      <c r="H2" s="391"/>
      <c r="I2" s="391"/>
      <c r="J2" s="391"/>
      <c r="K2" s="391"/>
      <c r="L2" s="391"/>
      <c r="M2" s="391"/>
      <c r="N2" s="391"/>
      <c r="O2" s="391"/>
      <c r="P2" s="391"/>
      <c r="Q2" s="391"/>
      <c r="R2" s="391"/>
      <c r="S2" s="392"/>
    </row>
    <row r="3" spans="1:19" s="92" customFormat="1" ht="20.100000000000001" customHeight="1" x14ac:dyDescent="0.25">
      <c r="A3" s="393" t="str">
        <f>'Initial Info Client Demographic'!A3</f>
        <v>Fiscal Year 2022 (July 1, 2021 - June 30, 2022)  V 20210501</v>
      </c>
      <c r="B3" s="394"/>
      <c r="C3" s="394"/>
      <c r="D3" s="394"/>
      <c r="E3" s="394"/>
      <c r="F3" s="394"/>
      <c r="G3" s="394"/>
      <c r="H3" s="394"/>
      <c r="I3" s="394"/>
      <c r="J3" s="394"/>
      <c r="K3" s="394"/>
      <c r="L3" s="394"/>
      <c r="M3" s="394"/>
      <c r="N3" s="394"/>
      <c r="O3" s="394"/>
      <c r="P3" s="394"/>
      <c r="Q3" s="394"/>
      <c r="R3" s="394"/>
      <c r="S3" s="395"/>
    </row>
    <row r="4" spans="1:19" ht="20.100000000000001" customHeight="1" x14ac:dyDescent="0.25">
      <c r="A4" s="396" t="str">
        <f>'Initial Info Client Demographic'!A4</f>
        <v xml:space="preserve"> return electronically via -email to DHHRBBHReporting@wv.gov by the 25th day of the following month</v>
      </c>
      <c r="B4" s="397"/>
      <c r="C4" s="397"/>
      <c r="D4" s="397"/>
      <c r="E4" s="397"/>
      <c r="F4" s="397"/>
      <c r="G4" s="397"/>
      <c r="H4" s="397"/>
      <c r="I4" s="397"/>
      <c r="J4" s="397"/>
      <c r="K4" s="397"/>
      <c r="L4" s="397"/>
      <c r="M4" s="397"/>
      <c r="N4" s="397"/>
      <c r="O4" s="397"/>
      <c r="P4" s="397"/>
      <c r="Q4" s="397"/>
      <c r="R4" s="397"/>
      <c r="S4" s="398"/>
    </row>
    <row r="5" spans="1:19" s="122" customFormat="1" ht="30" customHeight="1" x14ac:dyDescent="0.25">
      <c r="A5" s="436" t="s">
        <v>452</v>
      </c>
      <c r="B5" s="437"/>
      <c r="C5" s="437"/>
      <c r="D5" s="437"/>
      <c r="E5" s="437"/>
      <c r="F5" s="437"/>
      <c r="G5" s="437"/>
      <c r="H5" s="437"/>
      <c r="I5" s="437"/>
      <c r="J5" s="437"/>
      <c r="K5" s="437"/>
      <c r="L5" s="437"/>
      <c r="M5" s="437"/>
      <c r="N5" s="437"/>
      <c r="O5" s="437"/>
      <c r="P5" s="437"/>
      <c r="Q5" s="437"/>
      <c r="R5" s="437"/>
      <c r="S5" s="504"/>
    </row>
    <row r="6" spans="1:19" s="122" customFormat="1" ht="20.100000000000001" customHeight="1" x14ac:dyDescent="0.25">
      <c r="A6" s="505" t="s">
        <v>442</v>
      </c>
      <c r="B6" s="506"/>
      <c r="C6" s="506"/>
      <c r="D6" s="507"/>
      <c r="E6" s="399" t="str">
        <f>'Initial Info Client Demographic'!D6</f>
        <v xml:space="preserve">Family and Community Support Program </v>
      </c>
      <c r="F6" s="400"/>
      <c r="G6" s="400"/>
      <c r="H6" s="401"/>
      <c r="I6" s="441" t="s">
        <v>202</v>
      </c>
      <c r="J6" s="442"/>
      <c r="K6" s="442"/>
      <c r="L6" s="443"/>
      <c r="M6" s="366">
        <f>'Initial Info Client Demographic'!K6</f>
        <v>0</v>
      </c>
      <c r="N6" s="367"/>
      <c r="O6" s="367"/>
      <c r="P6" s="367"/>
      <c r="Q6" s="367"/>
      <c r="R6" s="367"/>
      <c r="S6" s="368"/>
    </row>
    <row r="7" spans="1:19" s="122" customFormat="1" ht="20.100000000000001" customHeight="1" x14ac:dyDescent="0.25">
      <c r="A7" s="505" t="s">
        <v>443</v>
      </c>
      <c r="B7" s="506"/>
      <c r="C7" s="506"/>
      <c r="D7" s="507"/>
      <c r="E7" s="399" t="str">
        <f>'Initial Info Client Demographic'!D7</f>
        <v xml:space="preserve">Region </v>
      </c>
      <c r="F7" s="400"/>
      <c r="G7" s="400"/>
      <c r="H7" s="401"/>
      <c r="I7" s="441" t="s">
        <v>2</v>
      </c>
      <c r="J7" s="442"/>
      <c r="K7" s="442"/>
      <c r="L7" s="443"/>
      <c r="M7" s="366" t="str">
        <f>'Initial Info Client Demographic'!K7</f>
        <v>xx</v>
      </c>
      <c r="N7" s="367"/>
      <c r="O7" s="367"/>
      <c r="P7" s="367"/>
      <c r="Q7" s="367"/>
      <c r="R7" s="367"/>
      <c r="S7" s="368"/>
    </row>
    <row r="8" spans="1:19" s="122" customFormat="1" ht="20.100000000000001" customHeight="1" x14ac:dyDescent="0.25">
      <c r="A8" s="444" t="s">
        <v>3</v>
      </c>
      <c r="B8" s="445"/>
      <c r="C8" s="445"/>
      <c r="D8" s="446"/>
      <c r="E8" s="376" t="str">
        <f>'Initial Info Client Demographic'!D8</f>
        <v>123 Anywhere Street. Anywhere, WV 00000</v>
      </c>
      <c r="F8" s="377"/>
      <c r="G8" s="377"/>
      <c r="H8" s="378"/>
      <c r="I8" s="441" t="s">
        <v>395</v>
      </c>
      <c r="J8" s="442"/>
      <c r="K8" s="442"/>
      <c r="L8" s="443"/>
      <c r="M8" s="366" t="str">
        <f>'Initial Info Client Demographic'!K8</f>
        <v>xxx</v>
      </c>
      <c r="N8" s="367"/>
      <c r="O8" s="367"/>
      <c r="P8" s="367"/>
      <c r="Q8" s="367"/>
      <c r="R8" s="367"/>
      <c r="S8" s="368"/>
    </row>
    <row r="9" spans="1:19" s="122" customFormat="1" ht="20.100000000000001" customHeight="1" x14ac:dyDescent="0.25">
      <c r="A9" s="447"/>
      <c r="B9" s="448"/>
      <c r="C9" s="448"/>
      <c r="D9" s="449"/>
      <c r="E9" s="379"/>
      <c r="F9" s="380"/>
      <c r="G9" s="380"/>
      <c r="H9" s="381"/>
      <c r="I9" s="441" t="s">
        <v>444</v>
      </c>
      <c r="J9" s="442"/>
      <c r="K9" s="442"/>
      <c r="L9" s="443"/>
      <c r="M9" s="366" t="str">
        <f>'Initial Info Client Demographic'!K9</f>
        <v>G22</v>
      </c>
      <c r="N9" s="367"/>
      <c r="O9" s="367"/>
      <c r="P9" s="367"/>
      <c r="Q9" s="367"/>
      <c r="R9" s="367"/>
      <c r="S9" s="368"/>
    </row>
    <row r="10" spans="1:19" s="122" customFormat="1" ht="20.100000000000001" customHeight="1" x14ac:dyDescent="0.25">
      <c r="A10" s="438" t="s">
        <v>422</v>
      </c>
      <c r="B10" s="439"/>
      <c r="C10" s="439"/>
      <c r="D10" s="440"/>
      <c r="E10" s="385" t="str">
        <f>'Initial Info Client Demographic'!D10</f>
        <v>July</v>
      </c>
      <c r="F10" s="386"/>
      <c r="G10" s="387">
        <f>'Initial Info Client Demographic'!F10</f>
        <v>2021</v>
      </c>
      <c r="H10" s="387"/>
      <c r="I10" s="441" t="s">
        <v>445</v>
      </c>
      <c r="J10" s="442"/>
      <c r="K10" s="442"/>
      <c r="L10" s="443"/>
      <c r="M10" s="366">
        <f>'Initial Info Client Demographic'!K10</f>
        <v>10000308</v>
      </c>
      <c r="N10" s="367"/>
      <c r="O10" s="367"/>
      <c r="P10" s="367"/>
      <c r="Q10" s="367"/>
      <c r="R10" s="367"/>
      <c r="S10" s="368"/>
    </row>
    <row r="11" spans="1:19" s="122" customFormat="1" ht="28.15" customHeight="1" x14ac:dyDescent="0.25">
      <c r="A11" s="436" t="s">
        <v>457</v>
      </c>
      <c r="B11" s="437"/>
      <c r="C11" s="437"/>
      <c r="D11" s="437"/>
      <c r="E11" s="437"/>
      <c r="F11" s="437"/>
      <c r="G11" s="437"/>
      <c r="H11" s="437"/>
      <c r="I11" s="437"/>
      <c r="J11" s="437"/>
      <c r="K11" s="437"/>
      <c r="L11" s="437"/>
      <c r="M11" s="437"/>
      <c r="N11" s="225"/>
      <c r="O11" s="225"/>
      <c r="P11" s="225"/>
      <c r="Q11" s="225"/>
      <c r="R11" s="225"/>
      <c r="S11" s="226"/>
    </row>
    <row r="12" spans="1:19" ht="20.100000000000001" customHeight="1" x14ac:dyDescent="0.25">
      <c r="A12" s="430" t="s">
        <v>449</v>
      </c>
      <c r="B12" s="431"/>
      <c r="C12" s="431"/>
      <c r="D12" s="431"/>
      <c r="E12" s="431"/>
      <c r="F12" s="212"/>
      <c r="G12" s="429" t="s">
        <v>451</v>
      </c>
      <c r="H12" s="429"/>
      <c r="I12" s="429"/>
      <c r="J12" s="429"/>
      <c r="K12" s="429"/>
      <c r="L12" s="212"/>
      <c r="M12" s="427" t="s">
        <v>450</v>
      </c>
      <c r="N12" s="427"/>
      <c r="O12" s="427"/>
      <c r="P12" s="427"/>
      <c r="Q12" s="427"/>
      <c r="R12" s="427"/>
      <c r="S12" s="428"/>
    </row>
    <row r="13" spans="1:19" ht="39.950000000000003" customHeight="1" thickBot="1" x14ac:dyDescent="0.3">
      <c r="A13" s="491" t="s">
        <v>448</v>
      </c>
      <c r="B13" s="492"/>
      <c r="C13" s="492"/>
      <c r="D13" s="492"/>
      <c r="E13" s="493"/>
      <c r="F13" s="201"/>
      <c r="G13" s="409" t="s">
        <v>434</v>
      </c>
      <c r="H13" s="410"/>
      <c r="I13" s="207" t="s">
        <v>26</v>
      </c>
      <c r="J13" s="409" t="s">
        <v>27</v>
      </c>
      <c r="K13" s="410"/>
      <c r="L13" s="65"/>
      <c r="M13" s="432" t="s">
        <v>436</v>
      </c>
      <c r="N13" s="433"/>
      <c r="O13" s="433"/>
      <c r="P13" s="434"/>
      <c r="Q13" s="424" t="s">
        <v>26</v>
      </c>
      <c r="R13" s="424"/>
      <c r="S13" s="221" t="s">
        <v>27</v>
      </c>
    </row>
    <row r="14" spans="1:19" ht="27.95" customHeight="1" x14ac:dyDescent="0.25">
      <c r="A14" s="485" t="s">
        <v>446</v>
      </c>
      <c r="B14" s="486"/>
      <c r="C14" s="486"/>
      <c r="D14" s="496">
        <v>0</v>
      </c>
      <c r="E14" s="497"/>
      <c r="F14" s="222"/>
      <c r="G14" s="411" t="s">
        <v>453</v>
      </c>
      <c r="H14" s="412"/>
      <c r="I14" s="208" t="s">
        <v>14</v>
      </c>
      <c r="J14" s="411" t="s">
        <v>14</v>
      </c>
      <c r="K14" s="412"/>
      <c r="L14" s="223"/>
      <c r="M14" s="425" t="s">
        <v>454</v>
      </c>
      <c r="N14" s="426"/>
      <c r="O14" s="426"/>
      <c r="P14" s="435"/>
      <c r="Q14" s="425" t="s">
        <v>15</v>
      </c>
      <c r="R14" s="426"/>
      <c r="S14" s="224" t="s">
        <v>15</v>
      </c>
    </row>
    <row r="15" spans="1:19" ht="27.95" customHeight="1" x14ac:dyDescent="0.25">
      <c r="A15" s="494" t="s">
        <v>447</v>
      </c>
      <c r="B15" s="495"/>
      <c r="C15" s="495"/>
      <c r="D15" s="498">
        <v>0</v>
      </c>
      <c r="E15" s="499"/>
      <c r="F15" s="202"/>
      <c r="G15" s="421" t="s">
        <v>30</v>
      </c>
      <c r="H15" s="422"/>
      <c r="I15" s="315">
        <f>COUNTIFS('Flex Funds offered during FY'!E28:E1989,"Adaptive Equipment")</f>
        <v>0</v>
      </c>
      <c r="J15" s="413">
        <f>SUMIFS('Flex Funds offered during FY'!Q28:Q1989,'Flex Funds offered during FY'!E28:E1989,"Adaptive Equipment")</f>
        <v>0</v>
      </c>
      <c r="K15" s="414"/>
      <c r="L15" s="52"/>
      <c r="M15" s="423" t="s">
        <v>35</v>
      </c>
      <c r="N15" s="423"/>
      <c r="O15" s="423"/>
      <c r="P15" s="423"/>
      <c r="Q15" s="415">
        <f>COUNTIFS('Flex Funds offered during FY'!G28:G1989,"Clothing")</f>
        <v>0</v>
      </c>
      <c r="R15" s="416"/>
      <c r="S15" s="313">
        <f>SUMIFS('Flex Funds offered during FY'!R28:R1989,'Flex Funds offered during FY'!G28:G1989,"Clothing")</f>
        <v>0</v>
      </c>
    </row>
    <row r="16" spans="1:19" ht="27.95" customHeight="1" thickBot="1" x14ac:dyDescent="0.3">
      <c r="A16" s="500" t="s">
        <v>456</v>
      </c>
      <c r="B16" s="501"/>
      <c r="C16" s="501"/>
      <c r="D16" s="502">
        <f>SUM(D14:D15)</f>
        <v>0</v>
      </c>
      <c r="E16" s="503"/>
      <c r="F16" s="202"/>
      <c r="G16" s="417" t="s">
        <v>32</v>
      </c>
      <c r="H16" s="418"/>
      <c r="I16" s="316">
        <f>COUNTIFS('Flex Funds offered during FY'!E28:E1989,"Attendant Care")</f>
        <v>0</v>
      </c>
      <c r="J16" s="407">
        <f>SUMIFS('Flex Funds offered during FY'!Q28:Q1989,'Flex Funds offered during FY'!E28:E1989,"Attendant Care")</f>
        <v>0</v>
      </c>
      <c r="K16" s="408"/>
      <c r="L16" s="52"/>
      <c r="M16" s="406" t="s">
        <v>33</v>
      </c>
      <c r="N16" s="406"/>
      <c r="O16" s="406"/>
      <c r="P16" s="406"/>
      <c r="Q16" s="404">
        <f>COUNTIFS('Flex Funds offered during FY'!G28:G1989,"Food")</f>
        <v>0</v>
      </c>
      <c r="R16" s="405"/>
      <c r="S16" s="314">
        <f>SUMIFS('Flex Funds offered during FY'!R28:R1989,'Flex Funds offered during FY'!G28:G1989,"Food")</f>
        <v>0</v>
      </c>
    </row>
    <row r="17" spans="1:33" s="1" customFormat="1" ht="24.95" customHeight="1" x14ac:dyDescent="0.25">
      <c r="A17" s="450" t="s">
        <v>455</v>
      </c>
      <c r="B17" s="451"/>
      <c r="C17" s="451"/>
      <c r="D17" s="487">
        <f>SUM(I28:I5000)</f>
        <v>0</v>
      </c>
      <c r="E17" s="488"/>
      <c r="F17" s="203"/>
      <c r="G17" s="417" t="s">
        <v>31</v>
      </c>
      <c r="H17" s="418"/>
      <c r="I17" s="316">
        <f>COUNTIFS('Flex Funds offered during FY'!E28:E1989,"Environmental Accessibility")</f>
        <v>0</v>
      </c>
      <c r="J17" s="407">
        <f>SUMIFS('Flex Funds offered during FY'!Q28:Q1989,'Flex Funds offered during FY'!E28:E1989,"Environmental Accessibility")</f>
        <v>0</v>
      </c>
      <c r="K17" s="408"/>
      <c r="L17" s="52"/>
      <c r="M17" s="406" t="s">
        <v>141</v>
      </c>
      <c r="N17" s="406"/>
      <c r="O17" s="406"/>
      <c r="P17" s="406"/>
      <c r="Q17" s="404">
        <f>COUNTIFS('Flex Funds offered during FY'!G28:G1989,"Housing Security Deposits, Rent, Utilities")</f>
        <v>0</v>
      </c>
      <c r="R17" s="405"/>
      <c r="S17" s="314">
        <f>SUMIFS('Flex Funds offered during FY'!R28:R1989,'Flex Funds offered during FY'!G28:G1989,"Housing Security Deposits, Rent, Utilities")</f>
        <v>0</v>
      </c>
    </row>
    <row r="18" spans="1:33" s="1" customFormat="1" ht="24.95" customHeight="1" x14ac:dyDescent="0.25">
      <c r="A18" s="452" t="s">
        <v>17</v>
      </c>
      <c r="B18" s="453"/>
      <c r="C18" s="453"/>
      <c r="D18" s="473">
        <f>SUM(J28:J5000)</f>
        <v>0</v>
      </c>
      <c r="E18" s="474"/>
      <c r="F18" s="204"/>
      <c r="G18" s="417" t="s">
        <v>36</v>
      </c>
      <c r="H18" s="418"/>
      <c r="I18" s="316">
        <f>COUNTIFS('Flex Funds offered during FY'!E28:E1989,"Essential Well-Being")</f>
        <v>0</v>
      </c>
      <c r="J18" s="407">
        <f>SUMIFS('Flex Funds offered during FY'!Q28:Q1989,'Flex Funds offered during FY'!E28:E1989,"Essential Well-Being")</f>
        <v>0</v>
      </c>
      <c r="K18" s="408"/>
      <c r="L18" s="52"/>
      <c r="M18" s="406" t="s">
        <v>29</v>
      </c>
      <c r="N18" s="406"/>
      <c r="O18" s="406"/>
      <c r="P18" s="406"/>
      <c r="Q18" s="404">
        <f>COUNTIFS('Flex Funds offered during FY'!G28:G1989,"Medication")</f>
        <v>0</v>
      </c>
      <c r="R18" s="405"/>
      <c r="S18" s="314">
        <f>SUMIFS('Flex Funds offered during FY'!R28:R1989,'Flex Funds offered during FY'!G28:G1989,"Medication")</f>
        <v>0</v>
      </c>
    </row>
    <row r="19" spans="1:33" s="77" customFormat="1" ht="24.95" customHeight="1" x14ac:dyDescent="0.25">
      <c r="A19" s="452" t="s">
        <v>168</v>
      </c>
      <c r="B19" s="453"/>
      <c r="C19" s="453"/>
      <c r="D19" s="473">
        <f>SUM(L28:L5000)</f>
        <v>0</v>
      </c>
      <c r="E19" s="474"/>
      <c r="F19" s="205"/>
      <c r="G19" s="417" t="s">
        <v>34</v>
      </c>
      <c r="H19" s="418"/>
      <c r="I19" s="316">
        <f>COUNTIFS('Flex Funds offered during FY'!E28:E1989,"Housing Maintenance")</f>
        <v>0</v>
      </c>
      <c r="J19" s="407">
        <f>SUMIFS('Flex Funds offered during FY'!Q28:Q1989,'Flex Funds offered during FY'!E28:E1989,"Housing Maintenance")</f>
        <v>0</v>
      </c>
      <c r="K19" s="408"/>
      <c r="L19" s="52"/>
      <c r="M19" s="406" t="s">
        <v>39</v>
      </c>
      <c r="N19" s="406"/>
      <c r="O19" s="406"/>
      <c r="P19" s="406"/>
      <c r="Q19" s="404">
        <f>COUNTIFS('Flex Funds offered during FY'!G28:G1989,"Other essential commodities to maintain community stability")</f>
        <v>0</v>
      </c>
      <c r="R19" s="405"/>
      <c r="S19" s="314">
        <f>SUMIFS('Flex Funds offered during FY'!R28:R1989,'Flex Funds offered during FY'!G28:G1989,"Other essential commodities to maintain community stability")</f>
        <v>0</v>
      </c>
    </row>
    <row r="20" spans="1:33" s="1" customFormat="1" ht="24.95" customHeight="1" x14ac:dyDescent="0.25">
      <c r="A20" s="454" t="s">
        <v>171</v>
      </c>
      <c r="B20" s="455"/>
      <c r="C20" s="455"/>
      <c r="D20" s="489">
        <f>SUM(M28:M5000)</f>
        <v>0</v>
      </c>
      <c r="E20" s="490"/>
      <c r="F20" s="202"/>
      <c r="G20" s="417" t="s">
        <v>38</v>
      </c>
      <c r="H20" s="418"/>
      <c r="I20" s="316">
        <f>COUNTIFS('Flex Funds offered during FY'!E28:E1989,"Integrated Activities")</f>
        <v>0</v>
      </c>
      <c r="J20" s="407">
        <f>SUMIFS('Flex Funds offered during FY'!Q28:Q1989,'Flex Funds offered during FY'!E28:E1989,"Integrated Activities")</f>
        <v>0</v>
      </c>
      <c r="K20" s="408"/>
      <c r="L20" s="52"/>
      <c r="M20" s="406" t="s">
        <v>37</v>
      </c>
      <c r="N20" s="406"/>
      <c r="O20" s="406"/>
      <c r="P20" s="406"/>
      <c r="Q20" s="404">
        <f>COUNTIFS('Flex Funds offered during FY'!G28:G1989,"Personal Care Items (such as soap, shampoo, combs/brushes, etc.)")</f>
        <v>0</v>
      </c>
      <c r="R20" s="405"/>
      <c r="S20" s="314">
        <f>SUMIFS('Flex Funds offered during FY'!R28:R1989,'Flex Funds offered during FY'!G28:G1989,"Personal Care Items (such as soap, shampoo, combs/brushes, etc.)")</f>
        <v>0</v>
      </c>
    </row>
    <row r="21" spans="1:33" s="1" customFormat="1" ht="24.95" customHeight="1" x14ac:dyDescent="0.25">
      <c r="A21" s="477" t="s">
        <v>301</v>
      </c>
      <c r="B21" s="478"/>
      <c r="C21" s="478"/>
      <c r="D21" s="481">
        <f>SUM(N28:N1989)</f>
        <v>0</v>
      </c>
      <c r="E21" s="482"/>
      <c r="F21" s="206"/>
      <c r="G21" s="417" t="s">
        <v>28</v>
      </c>
      <c r="H21" s="418"/>
      <c r="I21" s="316">
        <f>COUNTIFS('Flex Funds offered during FY'!E28:E1989,"Medical Related")</f>
        <v>0</v>
      </c>
      <c r="J21" s="407">
        <f>SUMIFS('Flex Funds offered during FY'!Q28:Q1989,'Flex Funds offered during FY'!E28:E1989,"Medical Related")</f>
        <v>0</v>
      </c>
      <c r="K21" s="408"/>
      <c r="L21" s="52"/>
      <c r="M21" s="406" t="s">
        <v>155</v>
      </c>
      <c r="N21" s="406"/>
      <c r="O21" s="406"/>
      <c r="P21" s="406"/>
      <c r="Q21" s="404">
        <f>COUNTIFS('Flex Funds offered during FY'!G28:G1989,"Temporary housing including hotel/motel rooms")</f>
        <v>0</v>
      </c>
      <c r="R21" s="405"/>
      <c r="S21" s="314">
        <f>SUMIFS('Flex Funds offered during FY'!R28:R1989,'Flex Funds offered during FY'!G28:G1989,"Temporary housing including hotel/motel rooms")</f>
        <v>0</v>
      </c>
    </row>
    <row r="22" spans="1:33" s="1" customFormat="1" ht="24.95" customHeight="1" x14ac:dyDescent="0.25">
      <c r="A22" s="479" t="s">
        <v>18</v>
      </c>
      <c r="B22" s="480"/>
      <c r="C22" s="480"/>
      <c r="D22" s="483">
        <f>SUM(O28:O1989)</f>
        <v>0</v>
      </c>
      <c r="E22" s="484"/>
      <c r="F22" s="206"/>
      <c r="G22" s="417" t="s">
        <v>41</v>
      </c>
      <c r="H22" s="418"/>
      <c r="I22" s="316">
        <f>COUNTIFS('Flex Funds offered during FY'!E28:E1989,"Therapy / Training")</f>
        <v>0</v>
      </c>
      <c r="J22" s="407">
        <f>SUMIFS('Flex Funds offered during FY'!Q28:Q1989,'Flex Funds offered during FY'!E28:E1989,"Therapy / Training")</f>
        <v>0</v>
      </c>
      <c r="K22" s="408"/>
      <c r="L22" s="52"/>
      <c r="M22" s="406" t="s">
        <v>40</v>
      </c>
      <c r="N22" s="406"/>
      <c r="O22" s="406"/>
      <c r="P22" s="406"/>
      <c r="Q22" s="404">
        <f>COUNTIFS('Flex Funds offered during FY'!G28:G1989,"Transportation ")</f>
        <v>0</v>
      </c>
      <c r="R22" s="405"/>
      <c r="S22" s="314">
        <f>SUMIFS('Flex Funds offered during FY'!R28:R1989,'Flex Funds offered during FY'!G28:G1989,"Transportation ")</f>
        <v>0</v>
      </c>
    </row>
    <row r="23" spans="1:33" s="1" customFormat="1" ht="24.95" customHeight="1" x14ac:dyDescent="0.25">
      <c r="A23" s="452" t="s">
        <v>293</v>
      </c>
      <c r="B23" s="453"/>
      <c r="C23" s="453"/>
      <c r="D23" s="473">
        <f>SUM(K28:K5000)</f>
        <v>0</v>
      </c>
      <c r="E23" s="474"/>
      <c r="F23" s="52"/>
      <c r="G23" s="417" t="s">
        <v>40</v>
      </c>
      <c r="H23" s="418"/>
      <c r="I23" s="317">
        <f>COUNTIFS('Flex Funds offered during FY'!E28:E1989,"Transportation")</f>
        <v>0</v>
      </c>
      <c r="J23" s="419">
        <f>SUMIFS('Flex Funds offered during FY'!Q28:Q1989,'Flex Funds offered during FY'!E28:E1989,"Transportation")</f>
        <v>0</v>
      </c>
      <c r="K23" s="420"/>
      <c r="L23" s="52"/>
      <c r="M23" s="458" t="s">
        <v>437</v>
      </c>
      <c r="N23" s="458"/>
      <c r="O23" s="458"/>
      <c r="P23" s="459"/>
      <c r="Q23" s="462">
        <f>SUM(Q15:Q22)</f>
        <v>0</v>
      </c>
      <c r="R23" s="463"/>
      <c r="S23" s="466">
        <f>SUM(S15:S22)</f>
        <v>0</v>
      </c>
    </row>
    <row r="24" spans="1:33" s="1" customFormat="1" ht="39.950000000000003" customHeight="1" x14ac:dyDescent="0.25">
      <c r="A24" s="468" t="s">
        <v>21</v>
      </c>
      <c r="B24" s="468"/>
      <c r="C24" s="468"/>
      <c r="D24" s="469">
        <f>D16-D22-D23</f>
        <v>0</v>
      </c>
      <c r="E24" s="470"/>
      <c r="F24" s="52"/>
      <c r="G24" s="471" t="s">
        <v>435</v>
      </c>
      <c r="H24" s="472"/>
      <c r="I24" s="318">
        <f>SUM(I15:I23)</f>
        <v>0</v>
      </c>
      <c r="J24" s="475">
        <f>SUM(J15:J23)</f>
        <v>0</v>
      </c>
      <c r="K24" s="475"/>
      <c r="L24" s="52"/>
      <c r="M24" s="460"/>
      <c r="N24" s="460"/>
      <c r="O24" s="460"/>
      <c r="P24" s="461"/>
      <c r="Q24" s="464"/>
      <c r="R24" s="465"/>
      <c r="S24" s="467"/>
    </row>
    <row r="25" spans="1:33" s="122" customFormat="1" ht="39.950000000000003" customHeight="1" x14ac:dyDescent="0.25">
      <c r="A25" s="476" t="s">
        <v>441</v>
      </c>
      <c r="B25" s="476"/>
      <c r="C25" s="476"/>
      <c r="D25" s="476"/>
      <c r="E25" s="476"/>
      <c r="F25" s="457" t="s">
        <v>440</v>
      </c>
      <c r="G25" s="457"/>
      <c r="H25" s="457"/>
      <c r="I25" s="457"/>
      <c r="J25" s="457"/>
      <c r="K25" s="457"/>
      <c r="L25" s="227">
        <f>J24+S23</f>
        <v>0</v>
      </c>
      <c r="M25" s="52"/>
      <c r="N25" s="52"/>
      <c r="O25" s="52"/>
      <c r="P25" s="52"/>
      <c r="Q25" s="52"/>
      <c r="R25" s="52"/>
      <c r="S25" s="52"/>
    </row>
    <row r="26" spans="1:33" s="1" customFormat="1" ht="30" customHeight="1" x14ac:dyDescent="0.25">
      <c r="A26" s="456" t="s">
        <v>439</v>
      </c>
      <c r="B26" s="456"/>
      <c r="C26" s="456"/>
      <c r="D26" s="456"/>
      <c r="E26" s="456"/>
      <c r="F26" s="456"/>
      <c r="G26" s="456"/>
      <c r="H26" s="456"/>
      <c r="I26" s="456"/>
      <c r="J26" s="456"/>
      <c r="K26" s="456"/>
      <c r="L26" s="456"/>
      <c r="M26" s="456"/>
      <c r="N26" s="456"/>
      <c r="O26" s="456"/>
      <c r="P26" s="456"/>
      <c r="Q26" s="456"/>
      <c r="R26" s="456"/>
      <c r="S26" s="456"/>
      <c r="W26" s="134" t="s">
        <v>458</v>
      </c>
      <c r="X26" s="134" t="s">
        <v>192</v>
      </c>
      <c r="Y26" s="134" t="s">
        <v>459</v>
      </c>
      <c r="Z26" s="134" t="s">
        <v>462</v>
      </c>
      <c r="AA26" s="134" t="s">
        <v>460</v>
      </c>
      <c r="AB26" s="134" t="s">
        <v>458</v>
      </c>
      <c r="AC26" s="134" t="s">
        <v>192</v>
      </c>
      <c r="AD26" s="134" t="s">
        <v>459</v>
      </c>
      <c r="AE26" s="134" t="s">
        <v>462</v>
      </c>
      <c r="AF26" s="134" t="s">
        <v>460</v>
      </c>
      <c r="AG26" s="134" t="s">
        <v>461</v>
      </c>
    </row>
    <row r="27" spans="1:33" ht="60" customHeight="1" x14ac:dyDescent="0.25">
      <c r="A27" s="3" t="s">
        <v>4</v>
      </c>
      <c r="B27" s="324" t="s">
        <v>5</v>
      </c>
      <c r="C27" s="323" t="s">
        <v>6</v>
      </c>
      <c r="D27" s="228" t="s">
        <v>182</v>
      </c>
      <c r="E27" s="245" t="s">
        <v>7</v>
      </c>
      <c r="F27" s="233" t="s">
        <v>181</v>
      </c>
      <c r="G27" s="246" t="s">
        <v>8</v>
      </c>
      <c r="H27" s="232" t="s">
        <v>400</v>
      </c>
      <c r="I27" s="130" t="s">
        <v>396</v>
      </c>
      <c r="J27" s="131" t="s">
        <v>12</v>
      </c>
      <c r="K27" s="132" t="s">
        <v>172</v>
      </c>
      <c r="L27" s="126" t="s">
        <v>13</v>
      </c>
      <c r="M27" s="125" t="s">
        <v>397</v>
      </c>
      <c r="N27" s="124" t="s">
        <v>299</v>
      </c>
      <c r="O27" s="250" t="s">
        <v>398</v>
      </c>
      <c r="P27" s="133" t="s">
        <v>300</v>
      </c>
      <c r="Q27" s="325" t="s">
        <v>478</v>
      </c>
      <c r="R27" s="326" t="s">
        <v>477</v>
      </c>
      <c r="S27" s="209" t="s">
        <v>438</v>
      </c>
      <c r="U27" s="312" t="s">
        <v>292</v>
      </c>
      <c r="W27" s="172" t="s">
        <v>424</v>
      </c>
      <c r="X27" s="173" t="s">
        <v>425</v>
      </c>
      <c r="Y27" s="174" t="s">
        <v>426</v>
      </c>
      <c r="Z27" s="172" t="s">
        <v>427</v>
      </c>
      <c r="AA27" s="173" t="s">
        <v>428</v>
      </c>
      <c r="AB27" s="174" t="s">
        <v>424</v>
      </c>
      <c r="AC27" s="174" t="s">
        <v>424</v>
      </c>
      <c r="AD27" s="174" t="s">
        <v>424</v>
      </c>
      <c r="AE27" s="174" t="s">
        <v>424</v>
      </c>
      <c r="AF27" s="174" t="s">
        <v>424</v>
      </c>
      <c r="AG27" s="174" t="s">
        <v>424</v>
      </c>
    </row>
    <row r="28" spans="1:33" ht="50.1" customHeight="1" x14ac:dyDescent="0.25">
      <c r="A28" s="2">
        <f t="shared" ref="A28:A40" si="0">ROW(A1)</f>
        <v>1</v>
      </c>
      <c r="B28" s="319" t="str">
        <f>'Initial Info Client Demographic'!B14</f>
        <v>July</v>
      </c>
      <c r="C28" s="320">
        <f>'Initial Info Client Demographic'!C14</f>
        <v>0</v>
      </c>
      <c r="D28" s="244"/>
      <c r="E28" s="236"/>
      <c r="F28" s="259"/>
      <c r="G28" s="238"/>
      <c r="H28" s="242"/>
      <c r="I28" s="213"/>
      <c r="J28" s="214"/>
      <c r="K28" s="169"/>
      <c r="L28" s="166"/>
      <c r="M28" s="215"/>
      <c r="N28" s="123"/>
      <c r="O28" s="249">
        <f t="shared" ref="O28:O91" si="1">I28-M28</f>
        <v>0</v>
      </c>
      <c r="P28" s="187"/>
      <c r="Q28" s="251">
        <f t="shared" ref="Q28:Q91" si="2">IF(OR(D28= "Autism Spectrum Disorder", D28="Intellectual Disability", D28="Developmental Delay", D28="Cerebral Palsy", D28="Traumatic Brain Injury",D28="Hearing Impaired", D28="Visually Impaired", D28="Downs Syndrome", D28="Other Developmental Disability"),O28,0)</f>
        <v>0</v>
      </c>
      <c r="R28" s="252">
        <f t="shared" ref="R28:R91" si="3">IF(OR(F28="SUD",F28="MH"),O28,0)</f>
        <v>0</v>
      </c>
      <c r="S28" s="211" t="s">
        <v>161</v>
      </c>
      <c r="U28">
        <f>'Initial Info Client Demographic'!D14</f>
        <v>0</v>
      </c>
      <c r="W28" s="179">
        <f>'Initial Info Client Demographic'!E14</f>
        <v>0</v>
      </c>
      <c r="X28" s="182">
        <f>'Initial Info Client Demographic'!F14</f>
        <v>0</v>
      </c>
      <c r="Y28" s="183">
        <f>'Initial Info Client Demographic'!G14</f>
        <v>0</v>
      </c>
      <c r="Z28" s="179">
        <f>'Initial Info Client Demographic'!H14</f>
        <v>0</v>
      </c>
      <c r="AA28" s="182">
        <f>'Initial Info Client Demographic'!I14</f>
        <v>0</v>
      </c>
      <c r="AB28" s="183">
        <f>'Initial Info Client Demographic'!E14</f>
        <v>0</v>
      </c>
      <c r="AC28" s="183">
        <f>'Initial Info Client Demographic'!F14</f>
        <v>0</v>
      </c>
      <c r="AD28" s="183">
        <f>'Initial Info Client Demographic'!G14</f>
        <v>0</v>
      </c>
      <c r="AE28" s="183">
        <f>'Initial Info Client Demographic'!H14</f>
        <v>0</v>
      </c>
      <c r="AF28" s="183">
        <f>'Initial Info Client Demographic'!I14</f>
        <v>0</v>
      </c>
      <c r="AG28" s="183">
        <f>'Initial Info Client Demographic'!J14</f>
        <v>0</v>
      </c>
    </row>
    <row r="29" spans="1:33" ht="50.1" customHeight="1" x14ac:dyDescent="0.25">
      <c r="A29" s="2">
        <f t="shared" si="0"/>
        <v>2</v>
      </c>
      <c r="B29" s="321" t="str">
        <f>'Initial Info Client Demographic'!B15</f>
        <v>Aug</v>
      </c>
      <c r="C29" s="322">
        <f>'Initial Info Client Demographic'!C15</f>
        <v>0</v>
      </c>
      <c r="D29" s="229"/>
      <c r="E29" s="237"/>
      <c r="F29" s="234"/>
      <c r="G29" s="239"/>
      <c r="H29" s="243"/>
      <c r="I29" s="213"/>
      <c r="J29" s="214"/>
      <c r="K29" s="168"/>
      <c r="L29" s="167"/>
      <c r="M29" s="216"/>
      <c r="N29" s="141"/>
      <c r="O29" s="249">
        <f t="shared" si="1"/>
        <v>0</v>
      </c>
      <c r="P29" s="188"/>
      <c r="Q29" s="253">
        <f t="shared" si="2"/>
        <v>0</v>
      </c>
      <c r="R29" s="254">
        <f t="shared" si="3"/>
        <v>0</v>
      </c>
      <c r="S29" s="211" t="s">
        <v>161</v>
      </c>
      <c r="U29" s="257">
        <f>'Initial Info Client Demographic'!D15</f>
        <v>0</v>
      </c>
      <c r="W29" s="179">
        <f>'Initial Info Client Demographic'!E15</f>
        <v>0</v>
      </c>
      <c r="X29" s="182">
        <f>'Initial Info Client Demographic'!F15</f>
        <v>0</v>
      </c>
      <c r="Y29" s="183">
        <f>'Initial Info Client Demographic'!G15</f>
        <v>0</v>
      </c>
      <c r="Z29" s="179">
        <f>'Initial Info Client Demographic'!H15</f>
        <v>0</v>
      </c>
      <c r="AA29" s="182">
        <f>'Initial Info Client Demographic'!I15</f>
        <v>0</v>
      </c>
      <c r="AB29" s="183">
        <f>'Initial Info Client Demographic'!E15</f>
        <v>0</v>
      </c>
      <c r="AC29" s="183">
        <f>'Initial Info Client Demographic'!F15</f>
        <v>0</v>
      </c>
      <c r="AD29" s="183">
        <f>'Initial Info Client Demographic'!G15</f>
        <v>0</v>
      </c>
      <c r="AE29" s="183">
        <f>'Initial Info Client Demographic'!H15</f>
        <v>0</v>
      </c>
      <c r="AF29" s="183">
        <f>'Initial Info Client Demographic'!I15</f>
        <v>0</v>
      </c>
      <c r="AG29" s="183">
        <f>'Initial Info Client Demographic'!J15</f>
        <v>0</v>
      </c>
    </row>
    <row r="30" spans="1:33" ht="50.1" customHeight="1" x14ac:dyDescent="0.25">
      <c r="A30" s="2">
        <f t="shared" si="0"/>
        <v>3</v>
      </c>
      <c r="B30" s="319">
        <f>'Initial Info Client Demographic'!B16</f>
        <v>0</v>
      </c>
      <c r="C30" s="320">
        <f>'Initial Info Client Demographic'!C16</f>
        <v>0</v>
      </c>
      <c r="D30" s="244"/>
      <c r="E30" s="236"/>
      <c r="F30" s="259"/>
      <c r="G30" s="238"/>
      <c r="H30" s="242"/>
      <c r="I30" s="213"/>
      <c r="J30" s="214"/>
      <c r="K30" s="169"/>
      <c r="L30" s="166"/>
      <c r="M30" s="215"/>
      <c r="N30" s="123"/>
      <c r="O30" s="249">
        <f t="shared" si="1"/>
        <v>0</v>
      </c>
      <c r="P30" s="187"/>
      <c r="Q30" s="251">
        <f t="shared" si="2"/>
        <v>0</v>
      </c>
      <c r="R30" s="252">
        <f t="shared" si="3"/>
        <v>0</v>
      </c>
      <c r="S30" s="211" t="s">
        <v>161</v>
      </c>
      <c r="U30" s="257">
        <f>'Initial Info Client Demographic'!D16</f>
        <v>0</v>
      </c>
      <c r="W30" s="179">
        <f>'Initial Info Client Demographic'!E16</f>
        <v>0</v>
      </c>
      <c r="X30" s="182">
        <f>'Initial Info Client Demographic'!F16</f>
        <v>0</v>
      </c>
      <c r="Y30" s="183">
        <f>'Initial Info Client Demographic'!G16</f>
        <v>0</v>
      </c>
      <c r="Z30" s="179">
        <f>'Initial Info Client Demographic'!H16</f>
        <v>0</v>
      </c>
      <c r="AA30" s="182">
        <f>'Initial Info Client Demographic'!I16</f>
        <v>0</v>
      </c>
      <c r="AB30" s="183">
        <f>'Initial Info Client Demographic'!E16</f>
        <v>0</v>
      </c>
      <c r="AC30" s="183">
        <f>'Initial Info Client Demographic'!F16</f>
        <v>0</v>
      </c>
      <c r="AD30" s="183">
        <f>'Initial Info Client Demographic'!G16</f>
        <v>0</v>
      </c>
      <c r="AE30" s="183">
        <f>'Initial Info Client Demographic'!H16</f>
        <v>0</v>
      </c>
      <c r="AF30" s="183">
        <f>'Initial Info Client Demographic'!I16</f>
        <v>0</v>
      </c>
      <c r="AG30" s="183">
        <f>'Initial Info Client Demographic'!J16</f>
        <v>0</v>
      </c>
    </row>
    <row r="31" spans="1:33" ht="50.1" customHeight="1" x14ac:dyDescent="0.25">
      <c r="A31" s="2">
        <f t="shared" si="0"/>
        <v>4</v>
      </c>
      <c r="B31" s="321">
        <f>'Initial Info Client Demographic'!B17</f>
        <v>0</v>
      </c>
      <c r="C31" s="322">
        <f>'Initial Info Client Demographic'!C17</f>
        <v>0</v>
      </c>
      <c r="D31" s="229"/>
      <c r="E31" s="237"/>
      <c r="F31" s="234"/>
      <c r="G31" s="239"/>
      <c r="H31" s="243"/>
      <c r="I31" s="213"/>
      <c r="J31" s="214"/>
      <c r="K31" s="168"/>
      <c r="L31" s="167"/>
      <c r="M31" s="216"/>
      <c r="N31" s="141"/>
      <c r="O31" s="249">
        <f t="shared" si="1"/>
        <v>0</v>
      </c>
      <c r="P31" s="188"/>
      <c r="Q31" s="253">
        <f t="shared" si="2"/>
        <v>0</v>
      </c>
      <c r="R31" s="254">
        <f t="shared" si="3"/>
        <v>0</v>
      </c>
      <c r="S31" s="211" t="s">
        <v>161</v>
      </c>
      <c r="U31" s="257">
        <f>'Initial Info Client Demographic'!D17</f>
        <v>0</v>
      </c>
      <c r="W31" s="179">
        <f>'Initial Info Client Demographic'!E17</f>
        <v>0</v>
      </c>
      <c r="X31" s="182">
        <f>'Initial Info Client Demographic'!F17</f>
        <v>0</v>
      </c>
      <c r="Y31" s="183">
        <f>'Initial Info Client Demographic'!G17</f>
        <v>0</v>
      </c>
      <c r="Z31" s="179">
        <f>'Initial Info Client Demographic'!H17</f>
        <v>0</v>
      </c>
      <c r="AA31" s="182">
        <f>'Initial Info Client Demographic'!I17</f>
        <v>0</v>
      </c>
      <c r="AB31" s="183">
        <f>'Initial Info Client Demographic'!E17</f>
        <v>0</v>
      </c>
      <c r="AC31" s="183">
        <f>'Initial Info Client Demographic'!F17</f>
        <v>0</v>
      </c>
      <c r="AD31" s="183">
        <f>'Initial Info Client Demographic'!G17</f>
        <v>0</v>
      </c>
      <c r="AE31" s="183">
        <f>'Initial Info Client Demographic'!H17</f>
        <v>0</v>
      </c>
      <c r="AF31" s="183">
        <f>'Initial Info Client Demographic'!I17</f>
        <v>0</v>
      </c>
      <c r="AG31" s="183">
        <f>'Initial Info Client Demographic'!J17</f>
        <v>0</v>
      </c>
    </row>
    <row r="32" spans="1:33" ht="50.1" customHeight="1" x14ac:dyDescent="0.25">
      <c r="A32" s="2">
        <f t="shared" si="0"/>
        <v>5</v>
      </c>
      <c r="B32" s="319">
        <f>'Initial Info Client Demographic'!B18</f>
        <v>0</v>
      </c>
      <c r="C32" s="320">
        <f>'Initial Info Client Demographic'!C18</f>
        <v>0</v>
      </c>
      <c r="D32" s="244"/>
      <c r="E32" s="236"/>
      <c r="F32" s="259"/>
      <c r="G32" s="238"/>
      <c r="H32" s="242"/>
      <c r="I32" s="213"/>
      <c r="J32" s="214"/>
      <c r="K32" s="169"/>
      <c r="L32" s="166"/>
      <c r="M32" s="215"/>
      <c r="N32" s="123"/>
      <c r="O32" s="249">
        <f t="shared" si="1"/>
        <v>0</v>
      </c>
      <c r="P32" s="187"/>
      <c r="Q32" s="251">
        <f t="shared" si="2"/>
        <v>0</v>
      </c>
      <c r="R32" s="252">
        <f t="shared" si="3"/>
        <v>0</v>
      </c>
      <c r="S32" s="211" t="s">
        <v>161</v>
      </c>
      <c r="U32" s="257">
        <f>'Initial Info Client Demographic'!D18</f>
        <v>0</v>
      </c>
      <c r="W32" s="179">
        <f>'Initial Info Client Demographic'!E18</f>
        <v>0</v>
      </c>
      <c r="X32" s="182">
        <f>'Initial Info Client Demographic'!F18</f>
        <v>0</v>
      </c>
      <c r="Y32" s="183">
        <f>'Initial Info Client Demographic'!G18</f>
        <v>0</v>
      </c>
      <c r="Z32" s="179">
        <f>'Initial Info Client Demographic'!H18</f>
        <v>0</v>
      </c>
      <c r="AA32" s="182">
        <f>'Initial Info Client Demographic'!I18</f>
        <v>0</v>
      </c>
      <c r="AB32" s="183">
        <f>'Initial Info Client Demographic'!E18</f>
        <v>0</v>
      </c>
      <c r="AC32" s="183">
        <f>'Initial Info Client Demographic'!F18</f>
        <v>0</v>
      </c>
      <c r="AD32" s="183">
        <f>'Initial Info Client Demographic'!G18</f>
        <v>0</v>
      </c>
      <c r="AE32" s="183">
        <f>'Initial Info Client Demographic'!H18</f>
        <v>0</v>
      </c>
      <c r="AF32" s="183">
        <f>'Initial Info Client Demographic'!I18</f>
        <v>0</v>
      </c>
      <c r="AG32" s="183">
        <f>'Initial Info Client Demographic'!J18</f>
        <v>0</v>
      </c>
    </row>
    <row r="33" spans="1:33" ht="50.1" customHeight="1" x14ac:dyDescent="0.25">
      <c r="A33" s="2">
        <f t="shared" si="0"/>
        <v>6</v>
      </c>
      <c r="B33" s="321">
        <f>'Initial Info Client Demographic'!B19</f>
        <v>0</v>
      </c>
      <c r="C33" s="322">
        <f>'Initial Info Client Demographic'!C19</f>
        <v>0</v>
      </c>
      <c r="D33" s="229"/>
      <c r="E33" s="237"/>
      <c r="F33" s="234"/>
      <c r="G33" s="239"/>
      <c r="H33" s="243"/>
      <c r="I33" s="213"/>
      <c r="J33" s="214"/>
      <c r="K33" s="168"/>
      <c r="L33" s="167"/>
      <c r="M33" s="216"/>
      <c r="N33" s="141"/>
      <c r="O33" s="249">
        <f t="shared" si="1"/>
        <v>0</v>
      </c>
      <c r="P33" s="188"/>
      <c r="Q33" s="253">
        <f t="shared" si="2"/>
        <v>0</v>
      </c>
      <c r="R33" s="254">
        <f t="shared" si="3"/>
        <v>0</v>
      </c>
      <c r="S33" s="211" t="s">
        <v>161</v>
      </c>
      <c r="U33" s="257">
        <f>'Initial Info Client Demographic'!D19</f>
        <v>0</v>
      </c>
      <c r="W33" s="179">
        <f>'Initial Info Client Demographic'!E19</f>
        <v>0</v>
      </c>
      <c r="X33" s="182">
        <f>'Initial Info Client Demographic'!F19</f>
        <v>0</v>
      </c>
      <c r="Y33" s="183">
        <f>'Initial Info Client Demographic'!G19</f>
        <v>0</v>
      </c>
      <c r="Z33" s="179">
        <f>'Initial Info Client Demographic'!H19</f>
        <v>0</v>
      </c>
      <c r="AA33" s="182">
        <f>'Initial Info Client Demographic'!I19</f>
        <v>0</v>
      </c>
      <c r="AB33" s="183">
        <f>'Initial Info Client Demographic'!E19</f>
        <v>0</v>
      </c>
      <c r="AC33" s="183">
        <f>'Initial Info Client Demographic'!F19</f>
        <v>0</v>
      </c>
      <c r="AD33" s="183">
        <f>'Initial Info Client Demographic'!G19</f>
        <v>0</v>
      </c>
      <c r="AE33" s="183">
        <f>'Initial Info Client Demographic'!H19</f>
        <v>0</v>
      </c>
      <c r="AF33" s="183">
        <f>'Initial Info Client Demographic'!I19</f>
        <v>0</v>
      </c>
      <c r="AG33" s="183">
        <f>'Initial Info Client Demographic'!J19</f>
        <v>0</v>
      </c>
    </row>
    <row r="34" spans="1:33" ht="50.1" customHeight="1" x14ac:dyDescent="0.25">
      <c r="A34" s="2">
        <f t="shared" si="0"/>
        <v>7</v>
      </c>
      <c r="B34" s="319">
        <f>'Initial Info Client Demographic'!B20</f>
        <v>0</v>
      </c>
      <c r="C34" s="320">
        <f>'Initial Info Client Demographic'!C20</f>
        <v>0</v>
      </c>
      <c r="D34" s="244"/>
      <c r="E34" s="236"/>
      <c r="F34" s="259"/>
      <c r="G34" s="238"/>
      <c r="H34" s="242"/>
      <c r="I34" s="213"/>
      <c r="J34" s="214"/>
      <c r="K34" s="169"/>
      <c r="L34" s="166"/>
      <c r="M34" s="215"/>
      <c r="N34" s="123"/>
      <c r="O34" s="249">
        <f t="shared" si="1"/>
        <v>0</v>
      </c>
      <c r="P34" s="187"/>
      <c r="Q34" s="251">
        <f t="shared" si="2"/>
        <v>0</v>
      </c>
      <c r="R34" s="252">
        <f t="shared" si="3"/>
        <v>0</v>
      </c>
      <c r="S34" s="211" t="s">
        <v>161</v>
      </c>
      <c r="U34" s="257">
        <f>'Initial Info Client Demographic'!D20</f>
        <v>0</v>
      </c>
      <c r="W34" s="179">
        <f>'Initial Info Client Demographic'!E20</f>
        <v>0</v>
      </c>
      <c r="X34" s="182">
        <f>'Initial Info Client Demographic'!F20</f>
        <v>0</v>
      </c>
      <c r="Y34" s="183">
        <f>'Initial Info Client Demographic'!G20</f>
        <v>0</v>
      </c>
      <c r="Z34" s="179">
        <f>'Initial Info Client Demographic'!H20</f>
        <v>0</v>
      </c>
      <c r="AA34" s="182">
        <f>'Initial Info Client Demographic'!I20</f>
        <v>0</v>
      </c>
      <c r="AB34" s="183">
        <f>'Initial Info Client Demographic'!E20</f>
        <v>0</v>
      </c>
      <c r="AC34" s="183">
        <f>'Initial Info Client Demographic'!F20</f>
        <v>0</v>
      </c>
      <c r="AD34" s="183">
        <f>'Initial Info Client Demographic'!G20</f>
        <v>0</v>
      </c>
      <c r="AE34" s="183">
        <f>'Initial Info Client Demographic'!H20</f>
        <v>0</v>
      </c>
      <c r="AF34" s="183">
        <f>'Initial Info Client Demographic'!I20</f>
        <v>0</v>
      </c>
      <c r="AG34" s="183">
        <f>'Initial Info Client Demographic'!J20</f>
        <v>0</v>
      </c>
    </row>
    <row r="35" spans="1:33" ht="50.1" customHeight="1" x14ac:dyDescent="0.25">
      <c r="A35" s="2">
        <f t="shared" si="0"/>
        <v>8</v>
      </c>
      <c r="B35" s="321">
        <f>'Initial Info Client Demographic'!B21</f>
        <v>0</v>
      </c>
      <c r="C35" s="322">
        <f>'Initial Info Client Demographic'!C21</f>
        <v>0</v>
      </c>
      <c r="D35" s="229"/>
      <c r="E35" s="237"/>
      <c r="F35" s="234"/>
      <c r="G35" s="239"/>
      <c r="H35" s="243"/>
      <c r="I35" s="213"/>
      <c r="J35" s="214"/>
      <c r="K35" s="168"/>
      <c r="L35" s="167"/>
      <c r="M35" s="216"/>
      <c r="N35" s="141"/>
      <c r="O35" s="249">
        <f t="shared" si="1"/>
        <v>0</v>
      </c>
      <c r="P35" s="188"/>
      <c r="Q35" s="253">
        <f t="shared" si="2"/>
        <v>0</v>
      </c>
      <c r="R35" s="254">
        <f t="shared" si="3"/>
        <v>0</v>
      </c>
      <c r="S35" s="211"/>
      <c r="U35" s="257">
        <f>'Initial Info Client Demographic'!D21</f>
        <v>0</v>
      </c>
      <c r="W35" s="179">
        <f>'Initial Info Client Demographic'!E21</f>
        <v>0</v>
      </c>
      <c r="X35" s="182">
        <f>'Initial Info Client Demographic'!F21</f>
        <v>0</v>
      </c>
      <c r="Y35" s="183">
        <f>'Initial Info Client Demographic'!G21</f>
        <v>0</v>
      </c>
      <c r="Z35" s="179">
        <f>'Initial Info Client Demographic'!H21</f>
        <v>0</v>
      </c>
      <c r="AA35" s="182">
        <f>'Initial Info Client Demographic'!I21</f>
        <v>0</v>
      </c>
      <c r="AB35" s="183">
        <f>'Initial Info Client Demographic'!E21</f>
        <v>0</v>
      </c>
      <c r="AC35" s="183">
        <f>'Initial Info Client Demographic'!F21</f>
        <v>0</v>
      </c>
      <c r="AD35" s="183">
        <f>'Initial Info Client Demographic'!G21</f>
        <v>0</v>
      </c>
      <c r="AE35" s="183">
        <f>'Initial Info Client Demographic'!H21</f>
        <v>0</v>
      </c>
      <c r="AF35" s="183">
        <f>'Initial Info Client Demographic'!I21</f>
        <v>0</v>
      </c>
      <c r="AG35" s="183">
        <f>'Initial Info Client Demographic'!J21</f>
        <v>0</v>
      </c>
    </row>
    <row r="36" spans="1:33" ht="50.1" customHeight="1" x14ac:dyDescent="0.25">
      <c r="A36" s="2">
        <f t="shared" si="0"/>
        <v>9</v>
      </c>
      <c r="B36" s="319">
        <f>'Initial Info Client Demographic'!B22</f>
        <v>0</v>
      </c>
      <c r="C36" s="320">
        <f>'Initial Info Client Demographic'!C22</f>
        <v>0</v>
      </c>
      <c r="D36" s="244"/>
      <c r="E36" s="236"/>
      <c r="F36" s="259"/>
      <c r="G36" s="240"/>
      <c r="H36" s="242"/>
      <c r="I36" s="213"/>
      <c r="J36" s="214"/>
      <c r="K36" s="169"/>
      <c r="L36" s="166"/>
      <c r="M36" s="215"/>
      <c r="N36" s="123"/>
      <c r="O36" s="249">
        <f t="shared" si="1"/>
        <v>0</v>
      </c>
      <c r="P36" s="187"/>
      <c r="Q36" s="251">
        <f t="shared" si="2"/>
        <v>0</v>
      </c>
      <c r="R36" s="252">
        <f t="shared" si="3"/>
        <v>0</v>
      </c>
      <c r="S36" s="211"/>
      <c r="U36" s="257">
        <f>'Initial Info Client Demographic'!D22</f>
        <v>0</v>
      </c>
      <c r="W36" s="179">
        <f>'Initial Info Client Demographic'!E22</f>
        <v>0</v>
      </c>
      <c r="X36" s="182">
        <f>'Initial Info Client Demographic'!F22</f>
        <v>0</v>
      </c>
      <c r="Y36" s="183">
        <f>'Initial Info Client Demographic'!G22</f>
        <v>0</v>
      </c>
      <c r="Z36" s="179">
        <f>'Initial Info Client Demographic'!H22</f>
        <v>0</v>
      </c>
      <c r="AA36" s="182">
        <f>'Initial Info Client Demographic'!I22</f>
        <v>0</v>
      </c>
      <c r="AB36" s="183">
        <f>'Initial Info Client Demographic'!E22</f>
        <v>0</v>
      </c>
      <c r="AC36" s="183">
        <f>'Initial Info Client Demographic'!F22</f>
        <v>0</v>
      </c>
      <c r="AD36" s="183">
        <f>'Initial Info Client Demographic'!G22</f>
        <v>0</v>
      </c>
      <c r="AE36" s="183">
        <f>'Initial Info Client Demographic'!H22</f>
        <v>0</v>
      </c>
      <c r="AF36" s="183">
        <f>'Initial Info Client Demographic'!I22</f>
        <v>0</v>
      </c>
      <c r="AG36" s="183">
        <f>'Initial Info Client Demographic'!J22</f>
        <v>0</v>
      </c>
    </row>
    <row r="37" spans="1:33" ht="50.1" customHeight="1" x14ac:dyDescent="0.25">
      <c r="A37" s="2">
        <f t="shared" si="0"/>
        <v>10</v>
      </c>
      <c r="B37" s="321">
        <f>'Initial Info Client Demographic'!B23</f>
        <v>0</v>
      </c>
      <c r="C37" s="322">
        <f>'Initial Info Client Demographic'!C23</f>
        <v>0</v>
      </c>
      <c r="D37" s="229"/>
      <c r="E37" s="237"/>
      <c r="F37" s="234"/>
      <c r="G37" s="241"/>
      <c r="H37" s="243"/>
      <c r="I37" s="213"/>
      <c r="J37" s="214"/>
      <c r="K37" s="168"/>
      <c r="L37" s="167"/>
      <c r="M37" s="216"/>
      <c r="N37" s="141"/>
      <c r="O37" s="249">
        <f t="shared" si="1"/>
        <v>0</v>
      </c>
      <c r="P37" s="188"/>
      <c r="Q37" s="253">
        <f t="shared" si="2"/>
        <v>0</v>
      </c>
      <c r="R37" s="254">
        <f t="shared" si="3"/>
        <v>0</v>
      </c>
      <c r="S37" s="211"/>
      <c r="U37" s="257">
        <f>'Initial Info Client Demographic'!D23</f>
        <v>0</v>
      </c>
      <c r="W37" s="179">
        <f>'Initial Info Client Demographic'!E23</f>
        <v>0</v>
      </c>
      <c r="X37" s="182">
        <f>'Initial Info Client Demographic'!F23</f>
        <v>0</v>
      </c>
      <c r="Y37" s="183">
        <f>'Initial Info Client Demographic'!G23</f>
        <v>0</v>
      </c>
      <c r="Z37" s="179">
        <f>'Initial Info Client Demographic'!H23</f>
        <v>0</v>
      </c>
      <c r="AA37" s="182">
        <f>'Initial Info Client Demographic'!I23</f>
        <v>0</v>
      </c>
      <c r="AB37" s="183">
        <f>'Initial Info Client Demographic'!E23</f>
        <v>0</v>
      </c>
      <c r="AC37" s="183">
        <f>'Initial Info Client Demographic'!F23</f>
        <v>0</v>
      </c>
      <c r="AD37" s="183">
        <f>'Initial Info Client Demographic'!G23</f>
        <v>0</v>
      </c>
      <c r="AE37" s="183">
        <f>'Initial Info Client Demographic'!H23</f>
        <v>0</v>
      </c>
      <c r="AF37" s="183">
        <f>'Initial Info Client Demographic'!I23</f>
        <v>0</v>
      </c>
      <c r="AG37" s="183">
        <f>'Initial Info Client Demographic'!J23</f>
        <v>0</v>
      </c>
    </row>
    <row r="38" spans="1:33" ht="50.1" customHeight="1" x14ac:dyDescent="0.25">
      <c r="A38" s="2">
        <f t="shared" si="0"/>
        <v>11</v>
      </c>
      <c r="B38" s="319">
        <f>'Initial Info Client Demographic'!B24</f>
        <v>0</v>
      </c>
      <c r="C38" s="320">
        <f>'Initial Info Client Demographic'!C24</f>
        <v>0</v>
      </c>
      <c r="D38" s="244"/>
      <c r="E38" s="236"/>
      <c r="F38" s="259"/>
      <c r="G38" s="238"/>
      <c r="H38" s="242"/>
      <c r="I38" s="213"/>
      <c r="J38" s="214"/>
      <c r="K38" s="169"/>
      <c r="L38" s="166"/>
      <c r="M38" s="215"/>
      <c r="N38" s="123"/>
      <c r="O38" s="249">
        <f t="shared" si="1"/>
        <v>0</v>
      </c>
      <c r="P38" s="187"/>
      <c r="Q38" s="251">
        <f t="shared" si="2"/>
        <v>0</v>
      </c>
      <c r="R38" s="252">
        <f t="shared" si="3"/>
        <v>0</v>
      </c>
      <c r="S38" s="211"/>
      <c r="U38" s="257">
        <f>'Initial Info Client Demographic'!D24</f>
        <v>0</v>
      </c>
      <c r="W38" s="179">
        <f>'Initial Info Client Demographic'!E24</f>
        <v>0</v>
      </c>
      <c r="X38" s="182">
        <f>'Initial Info Client Demographic'!F24</f>
        <v>0</v>
      </c>
      <c r="Y38" s="183">
        <f>'Initial Info Client Demographic'!G24</f>
        <v>0</v>
      </c>
      <c r="Z38" s="179">
        <f>'Initial Info Client Demographic'!H24</f>
        <v>0</v>
      </c>
      <c r="AA38" s="182">
        <f>'Initial Info Client Demographic'!I24</f>
        <v>0</v>
      </c>
      <c r="AB38" s="183">
        <f>'Initial Info Client Demographic'!E24</f>
        <v>0</v>
      </c>
      <c r="AC38" s="183">
        <f>'Initial Info Client Demographic'!F24</f>
        <v>0</v>
      </c>
      <c r="AD38" s="183">
        <f>'Initial Info Client Demographic'!G24</f>
        <v>0</v>
      </c>
      <c r="AE38" s="183">
        <f>'Initial Info Client Demographic'!H24</f>
        <v>0</v>
      </c>
      <c r="AF38" s="183">
        <f>'Initial Info Client Demographic'!I24</f>
        <v>0</v>
      </c>
      <c r="AG38" s="183">
        <f>'Initial Info Client Demographic'!J24</f>
        <v>0</v>
      </c>
    </row>
    <row r="39" spans="1:33" ht="50.1" customHeight="1" x14ac:dyDescent="0.25">
      <c r="A39" s="2">
        <f t="shared" si="0"/>
        <v>12</v>
      </c>
      <c r="B39" s="321">
        <f>'Initial Info Client Demographic'!B25</f>
        <v>0</v>
      </c>
      <c r="C39" s="322">
        <f>'Initial Info Client Demographic'!C25</f>
        <v>0</v>
      </c>
      <c r="D39" s="229"/>
      <c r="E39" s="237"/>
      <c r="F39" s="234"/>
      <c r="G39" s="239"/>
      <c r="H39" s="243"/>
      <c r="I39" s="213"/>
      <c r="J39" s="214"/>
      <c r="K39" s="168"/>
      <c r="L39" s="167"/>
      <c r="M39" s="216"/>
      <c r="N39" s="141"/>
      <c r="O39" s="249">
        <f t="shared" si="1"/>
        <v>0</v>
      </c>
      <c r="P39" s="188"/>
      <c r="Q39" s="253">
        <f t="shared" si="2"/>
        <v>0</v>
      </c>
      <c r="R39" s="254">
        <f t="shared" si="3"/>
        <v>0</v>
      </c>
      <c r="S39" s="211"/>
      <c r="U39" s="257">
        <f>'Initial Info Client Demographic'!D25</f>
        <v>0</v>
      </c>
      <c r="W39" s="179">
        <f>'Initial Info Client Demographic'!E25</f>
        <v>0</v>
      </c>
      <c r="X39" s="182">
        <f>'Initial Info Client Demographic'!F25</f>
        <v>0</v>
      </c>
      <c r="Y39" s="183">
        <f>'Initial Info Client Demographic'!G25</f>
        <v>0</v>
      </c>
      <c r="Z39" s="179">
        <f>'Initial Info Client Demographic'!H25</f>
        <v>0</v>
      </c>
      <c r="AA39" s="182">
        <f>'Initial Info Client Demographic'!I25</f>
        <v>0</v>
      </c>
      <c r="AB39" s="183">
        <f>'Initial Info Client Demographic'!E25</f>
        <v>0</v>
      </c>
      <c r="AC39" s="183">
        <f>'Initial Info Client Demographic'!F25</f>
        <v>0</v>
      </c>
      <c r="AD39" s="183">
        <f>'Initial Info Client Demographic'!G25</f>
        <v>0</v>
      </c>
      <c r="AE39" s="183">
        <f>'Initial Info Client Demographic'!H25</f>
        <v>0</v>
      </c>
      <c r="AF39" s="183">
        <f>'Initial Info Client Demographic'!I25</f>
        <v>0</v>
      </c>
      <c r="AG39" s="183">
        <f>'Initial Info Client Demographic'!J25</f>
        <v>0</v>
      </c>
    </row>
    <row r="40" spans="1:33" ht="50.1" customHeight="1" x14ac:dyDescent="0.25">
      <c r="A40" s="2">
        <f t="shared" si="0"/>
        <v>13</v>
      </c>
      <c r="B40" s="319">
        <f>'Initial Info Client Demographic'!B26</f>
        <v>0</v>
      </c>
      <c r="C40" s="320">
        <f>'Initial Info Client Demographic'!C26</f>
        <v>0</v>
      </c>
      <c r="D40" s="244"/>
      <c r="E40" s="236"/>
      <c r="F40" s="259"/>
      <c r="G40" s="238"/>
      <c r="H40" s="242"/>
      <c r="I40" s="213"/>
      <c r="J40" s="214"/>
      <c r="K40" s="169"/>
      <c r="L40" s="166"/>
      <c r="M40" s="215"/>
      <c r="N40" s="123"/>
      <c r="O40" s="249">
        <f t="shared" si="1"/>
        <v>0</v>
      </c>
      <c r="P40" s="187"/>
      <c r="Q40" s="251">
        <f t="shared" si="2"/>
        <v>0</v>
      </c>
      <c r="R40" s="252">
        <f t="shared" si="3"/>
        <v>0</v>
      </c>
      <c r="S40" s="211"/>
      <c r="U40" s="257">
        <f>'Initial Info Client Demographic'!D26</f>
        <v>0</v>
      </c>
      <c r="W40" s="179">
        <f>'Initial Info Client Demographic'!E26</f>
        <v>0</v>
      </c>
      <c r="X40" s="182">
        <f>'Initial Info Client Demographic'!F26</f>
        <v>0</v>
      </c>
      <c r="Y40" s="183">
        <f>'Initial Info Client Demographic'!G26</f>
        <v>0</v>
      </c>
      <c r="Z40" s="179">
        <f>'Initial Info Client Demographic'!H26</f>
        <v>0</v>
      </c>
      <c r="AA40" s="182">
        <f>'Initial Info Client Demographic'!I26</f>
        <v>0</v>
      </c>
      <c r="AB40" s="183">
        <f>'Initial Info Client Demographic'!E26</f>
        <v>0</v>
      </c>
      <c r="AC40" s="183">
        <f>'Initial Info Client Demographic'!F26</f>
        <v>0</v>
      </c>
      <c r="AD40" s="183">
        <f>'Initial Info Client Demographic'!G26</f>
        <v>0</v>
      </c>
      <c r="AE40" s="183">
        <f>'Initial Info Client Demographic'!H26</f>
        <v>0</v>
      </c>
      <c r="AF40" s="183">
        <f>'Initial Info Client Demographic'!I26</f>
        <v>0</v>
      </c>
      <c r="AG40" s="183">
        <f>'Initial Info Client Demographic'!J26</f>
        <v>0</v>
      </c>
    </row>
    <row r="41" spans="1:33" ht="50.1" customHeight="1" x14ac:dyDescent="0.25">
      <c r="A41" s="2">
        <f t="shared" ref="A41:A48" si="4">ROW(A17)</f>
        <v>17</v>
      </c>
      <c r="B41" s="321">
        <f>'Initial Info Client Demographic'!B27</f>
        <v>0</v>
      </c>
      <c r="C41" s="322">
        <f>'Initial Info Client Demographic'!C27</f>
        <v>0</v>
      </c>
      <c r="D41" s="229"/>
      <c r="E41" s="237"/>
      <c r="F41" s="234"/>
      <c r="G41" s="239"/>
      <c r="H41" s="243"/>
      <c r="I41" s="213"/>
      <c r="J41" s="214"/>
      <c r="K41" s="168"/>
      <c r="L41" s="167"/>
      <c r="M41" s="216"/>
      <c r="N41" s="141"/>
      <c r="O41" s="249">
        <f t="shared" si="1"/>
        <v>0</v>
      </c>
      <c r="P41" s="188"/>
      <c r="Q41" s="253">
        <f t="shared" si="2"/>
        <v>0</v>
      </c>
      <c r="R41" s="254">
        <f t="shared" si="3"/>
        <v>0</v>
      </c>
      <c r="S41" s="211"/>
      <c r="U41" s="257">
        <f>'Initial Info Client Demographic'!D27</f>
        <v>0</v>
      </c>
      <c r="W41" s="179">
        <f>'Initial Info Client Demographic'!E27</f>
        <v>0</v>
      </c>
      <c r="X41" s="182">
        <f>'Initial Info Client Demographic'!F27</f>
        <v>0</v>
      </c>
      <c r="Y41" s="183">
        <f>'Initial Info Client Demographic'!G27</f>
        <v>0</v>
      </c>
      <c r="Z41" s="179">
        <f>'Initial Info Client Demographic'!H27</f>
        <v>0</v>
      </c>
      <c r="AA41" s="182">
        <f>'Initial Info Client Demographic'!I27</f>
        <v>0</v>
      </c>
      <c r="AB41" s="183">
        <f>'Initial Info Client Demographic'!E27</f>
        <v>0</v>
      </c>
      <c r="AC41" s="183">
        <f>'Initial Info Client Demographic'!F27</f>
        <v>0</v>
      </c>
      <c r="AD41" s="183">
        <f>'Initial Info Client Demographic'!G27</f>
        <v>0</v>
      </c>
      <c r="AE41" s="183">
        <f>'Initial Info Client Demographic'!H27</f>
        <v>0</v>
      </c>
      <c r="AF41" s="183">
        <f>'Initial Info Client Demographic'!I27</f>
        <v>0</v>
      </c>
      <c r="AG41" s="183">
        <f>'Initial Info Client Demographic'!J27</f>
        <v>0</v>
      </c>
    </row>
    <row r="42" spans="1:33" ht="50.1" customHeight="1" x14ac:dyDescent="0.25">
      <c r="A42" s="2">
        <f t="shared" si="4"/>
        <v>18</v>
      </c>
      <c r="B42" s="319">
        <f>'Initial Info Client Demographic'!B28</f>
        <v>0</v>
      </c>
      <c r="C42" s="320">
        <f>'Initial Info Client Demographic'!C28</f>
        <v>0</v>
      </c>
      <c r="D42" s="244"/>
      <c r="E42" s="236"/>
      <c r="F42" s="259"/>
      <c r="G42" s="238"/>
      <c r="H42" s="242"/>
      <c r="I42" s="213"/>
      <c r="J42" s="214"/>
      <c r="K42" s="169"/>
      <c r="L42" s="166"/>
      <c r="M42" s="215"/>
      <c r="N42" s="123"/>
      <c r="O42" s="249">
        <f t="shared" si="1"/>
        <v>0</v>
      </c>
      <c r="P42" s="187"/>
      <c r="Q42" s="251">
        <f t="shared" si="2"/>
        <v>0</v>
      </c>
      <c r="R42" s="252">
        <f t="shared" si="3"/>
        <v>0</v>
      </c>
      <c r="S42" s="211"/>
      <c r="U42" s="257">
        <f>'Initial Info Client Demographic'!D28</f>
        <v>0</v>
      </c>
      <c r="W42" s="179">
        <f>'Initial Info Client Demographic'!E28</f>
        <v>0</v>
      </c>
      <c r="X42" s="182">
        <f>'Initial Info Client Demographic'!F28</f>
        <v>0</v>
      </c>
      <c r="Y42" s="183">
        <f>'Initial Info Client Demographic'!G28</f>
        <v>0</v>
      </c>
      <c r="Z42" s="179">
        <f>'Initial Info Client Demographic'!H28</f>
        <v>0</v>
      </c>
      <c r="AA42" s="182">
        <f>'Initial Info Client Demographic'!I28</f>
        <v>0</v>
      </c>
      <c r="AB42" s="183">
        <f>'Initial Info Client Demographic'!E28</f>
        <v>0</v>
      </c>
      <c r="AC42" s="183">
        <f>'Initial Info Client Demographic'!F28</f>
        <v>0</v>
      </c>
      <c r="AD42" s="183">
        <f>'Initial Info Client Demographic'!G28</f>
        <v>0</v>
      </c>
      <c r="AE42" s="183">
        <f>'Initial Info Client Demographic'!H28</f>
        <v>0</v>
      </c>
      <c r="AF42" s="183">
        <f>'Initial Info Client Demographic'!I28</f>
        <v>0</v>
      </c>
      <c r="AG42" s="183">
        <f>'Initial Info Client Demographic'!J28</f>
        <v>0</v>
      </c>
    </row>
    <row r="43" spans="1:33" ht="50.1" customHeight="1" x14ac:dyDescent="0.25">
      <c r="A43" s="2">
        <f t="shared" si="4"/>
        <v>19</v>
      </c>
      <c r="B43" s="321">
        <f>'Initial Info Client Demographic'!B29</f>
        <v>0</v>
      </c>
      <c r="C43" s="322">
        <f>'Initial Info Client Demographic'!C29</f>
        <v>0</v>
      </c>
      <c r="D43" s="229"/>
      <c r="E43" s="237"/>
      <c r="F43" s="234"/>
      <c r="G43" s="239"/>
      <c r="H43" s="243"/>
      <c r="I43" s="213"/>
      <c r="J43" s="214"/>
      <c r="K43" s="168"/>
      <c r="L43" s="167"/>
      <c r="M43" s="216"/>
      <c r="N43" s="141"/>
      <c r="O43" s="249">
        <f t="shared" si="1"/>
        <v>0</v>
      </c>
      <c r="P43" s="188"/>
      <c r="Q43" s="253">
        <f t="shared" si="2"/>
        <v>0</v>
      </c>
      <c r="R43" s="254">
        <f t="shared" si="3"/>
        <v>0</v>
      </c>
      <c r="S43" s="211"/>
      <c r="U43" s="257">
        <f>'Initial Info Client Demographic'!D29</f>
        <v>0</v>
      </c>
      <c r="W43" s="179">
        <f>'Initial Info Client Demographic'!E29</f>
        <v>0</v>
      </c>
      <c r="X43" s="182">
        <f>'Initial Info Client Demographic'!F29</f>
        <v>0</v>
      </c>
      <c r="Y43" s="183">
        <f>'Initial Info Client Demographic'!G29</f>
        <v>0</v>
      </c>
      <c r="Z43" s="179">
        <f>'Initial Info Client Demographic'!H29</f>
        <v>0</v>
      </c>
      <c r="AA43" s="182">
        <f>'Initial Info Client Demographic'!I29</f>
        <v>0</v>
      </c>
      <c r="AB43" s="183">
        <f>'Initial Info Client Demographic'!E29</f>
        <v>0</v>
      </c>
      <c r="AC43" s="183">
        <f>'Initial Info Client Demographic'!F29</f>
        <v>0</v>
      </c>
      <c r="AD43" s="183">
        <f>'Initial Info Client Demographic'!G29</f>
        <v>0</v>
      </c>
      <c r="AE43" s="183">
        <f>'Initial Info Client Demographic'!H29</f>
        <v>0</v>
      </c>
      <c r="AF43" s="183">
        <f>'Initial Info Client Demographic'!I29</f>
        <v>0</v>
      </c>
      <c r="AG43" s="183">
        <f>'Initial Info Client Demographic'!J29</f>
        <v>0</v>
      </c>
    </row>
    <row r="44" spans="1:33" ht="50.1" customHeight="1" x14ac:dyDescent="0.25">
      <c r="A44" s="2">
        <f t="shared" si="4"/>
        <v>20</v>
      </c>
      <c r="B44" s="319">
        <f>'Initial Info Client Demographic'!B30</f>
        <v>0</v>
      </c>
      <c r="C44" s="320">
        <f>'Initial Info Client Demographic'!C30</f>
        <v>0</v>
      </c>
      <c r="D44" s="244"/>
      <c r="E44" s="236"/>
      <c r="F44" s="259"/>
      <c r="G44" s="238"/>
      <c r="H44" s="242"/>
      <c r="I44" s="213"/>
      <c r="J44" s="214"/>
      <c r="K44" s="169"/>
      <c r="L44" s="166"/>
      <c r="M44" s="215"/>
      <c r="N44" s="123"/>
      <c r="O44" s="249">
        <f t="shared" si="1"/>
        <v>0</v>
      </c>
      <c r="P44" s="187"/>
      <c r="Q44" s="251">
        <f t="shared" si="2"/>
        <v>0</v>
      </c>
      <c r="R44" s="252">
        <f t="shared" si="3"/>
        <v>0</v>
      </c>
      <c r="S44" s="211"/>
      <c r="U44" s="257">
        <f>'Initial Info Client Demographic'!D30</f>
        <v>0</v>
      </c>
      <c r="W44" s="179">
        <f>'Initial Info Client Demographic'!E30</f>
        <v>0</v>
      </c>
      <c r="X44" s="182">
        <f>'Initial Info Client Demographic'!F30</f>
        <v>0</v>
      </c>
      <c r="Y44" s="183">
        <f>'Initial Info Client Demographic'!G30</f>
        <v>0</v>
      </c>
      <c r="Z44" s="179">
        <f>'Initial Info Client Demographic'!H30</f>
        <v>0</v>
      </c>
      <c r="AA44" s="182">
        <f>'Initial Info Client Demographic'!I30</f>
        <v>0</v>
      </c>
      <c r="AB44" s="183">
        <f>'Initial Info Client Demographic'!E30</f>
        <v>0</v>
      </c>
      <c r="AC44" s="183">
        <f>'Initial Info Client Demographic'!F30</f>
        <v>0</v>
      </c>
      <c r="AD44" s="183">
        <f>'Initial Info Client Demographic'!G30</f>
        <v>0</v>
      </c>
      <c r="AE44" s="183">
        <f>'Initial Info Client Demographic'!H30</f>
        <v>0</v>
      </c>
      <c r="AF44" s="183">
        <f>'Initial Info Client Demographic'!I30</f>
        <v>0</v>
      </c>
      <c r="AG44" s="183">
        <f>'Initial Info Client Demographic'!J30</f>
        <v>0</v>
      </c>
    </row>
    <row r="45" spans="1:33" ht="50.1" customHeight="1" x14ac:dyDescent="0.25">
      <c r="A45" s="2">
        <f t="shared" si="4"/>
        <v>21</v>
      </c>
      <c r="B45" s="321">
        <f>'Initial Info Client Demographic'!B31</f>
        <v>0</v>
      </c>
      <c r="C45" s="322">
        <f>'Initial Info Client Demographic'!C31</f>
        <v>0</v>
      </c>
      <c r="D45" s="229"/>
      <c r="E45" s="237"/>
      <c r="F45" s="234"/>
      <c r="G45" s="239"/>
      <c r="H45" s="243"/>
      <c r="I45" s="213"/>
      <c r="J45" s="214"/>
      <c r="K45" s="168"/>
      <c r="L45" s="167"/>
      <c r="M45" s="216"/>
      <c r="N45" s="141"/>
      <c r="O45" s="249">
        <f t="shared" si="1"/>
        <v>0</v>
      </c>
      <c r="P45" s="188"/>
      <c r="Q45" s="253">
        <f t="shared" si="2"/>
        <v>0</v>
      </c>
      <c r="R45" s="254">
        <f t="shared" si="3"/>
        <v>0</v>
      </c>
      <c r="S45" s="211"/>
      <c r="U45" s="257">
        <f>'Initial Info Client Demographic'!D31</f>
        <v>0</v>
      </c>
      <c r="W45" s="179">
        <f>'Initial Info Client Demographic'!E31</f>
        <v>0</v>
      </c>
      <c r="X45" s="182">
        <f>'Initial Info Client Demographic'!F31</f>
        <v>0</v>
      </c>
      <c r="Y45" s="183">
        <f>'Initial Info Client Demographic'!G31</f>
        <v>0</v>
      </c>
      <c r="Z45" s="179">
        <f>'Initial Info Client Demographic'!H31</f>
        <v>0</v>
      </c>
      <c r="AA45" s="182">
        <f>'Initial Info Client Demographic'!I31</f>
        <v>0</v>
      </c>
      <c r="AB45" s="183">
        <f>'Initial Info Client Demographic'!E31</f>
        <v>0</v>
      </c>
      <c r="AC45" s="183">
        <f>'Initial Info Client Demographic'!F31</f>
        <v>0</v>
      </c>
      <c r="AD45" s="183">
        <f>'Initial Info Client Demographic'!G31</f>
        <v>0</v>
      </c>
      <c r="AE45" s="183">
        <f>'Initial Info Client Demographic'!H31</f>
        <v>0</v>
      </c>
      <c r="AF45" s="183">
        <f>'Initial Info Client Demographic'!I31</f>
        <v>0</v>
      </c>
      <c r="AG45" s="183">
        <f>'Initial Info Client Demographic'!J31</f>
        <v>0</v>
      </c>
    </row>
    <row r="46" spans="1:33" ht="50.1" customHeight="1" x14ac:dyDescent="0.25">
      <c r="A46" s="2">
        <f t="shared" si="4"/>
        <v>22</v>
      </c>
      <c r="B46" s="319">
        <f>'Initial Info Client Demographic'!B32</f>
        <v>0</v>
      </c>
      <c r="C46" s="320">
        <f>'Initial Info Client Demographic'!C32</f>
        <v>0</v>
      </c>
      <c r="D46" s="244"/>
      <c r="E46" s="236"/>
      <c r="F46" s="259"/>
      <c r="G46" s="240"/>
      <c r="H46" s="242"/>
      <c r="I46" s="213"/>
      <c r="J46" s="214"/>
      <c r="K46" s="169"/>
      <c r="L46" s="166"/>
      <c r="M46" s="215"/>
      <c r="N46" s="123"/>
      <c r="O46" s="249">
        <f t="shared" si="1"/>
        <v>0</v>
      </c>
      <c r="P46" s="187"/>
      <c r="Q46" s="251">
        <f t="shared" si="2"/>
        <v>0</v>
      </c>
      <c r="R46" s="252">
        <f t="shared" si="3"/>
        <v>0</v>
      </c>
      <c r="S46" s="211"/>
      <c r="U46" s="257">
        <f>'Initial Info Client Demographic'!D32</f>
        <v>0</v>
      </c>
      <c r="W46" s="179">
        <f>'Initial Info Client Demographic'!E32</f>
        <v>0</v>
      </c>
      <c r="X46" s="182">
        <f>'Initial Info Client Demographic'!F32</f>
        <v>0</v>
      </c>
      <c r="Y46" s="183">
        <f>'Initial Info Client Demographic'!G32</f>
        <v>0</v>
      </c>
      <c r="Z46" s="179">
        <f>'Initial Info Client Demographic'!H32</f>
        <v>0</v>
      </c>
      <c r="AA46" s="182">
        <f>'Initial Info Client Demographic'!I32</f>
        <v>0</v>
      </c>
      <c r="AB46" s="183">
        <f>'Initial Info Client Demographic'!E32</f>
        <v>0</v>
      </c>
      <c r="AC46" s="183">
        <f>'Initial Info Client Demographic'!F32</f>
        <v>0</v>
      </c>
      <c r="AD46" s="183">
        <f>'Initial Info Client Demographic'!G32</f>
        <v>0</v>
      </c>
      <c r="AE46" s="183">
        <f>'Initial Info Client Demographic'!H32</f>
        <v>0</v>
      </c>
      <c r="AF46" s="183">
        <f>'Initial Info Client Demographic'!I32</f>
        <v>0</v>
      </c>
      <c r="AG46" s="183">
        <f>'Initial Info Client Demographic'!J32</f>
        <v>0</v>
      </c>
    </row>
    <row r="47" spans="1:33" ht="50.1" customHeight="1" x14ac:dyDescent="0.25">
      <c r="A47" s="2">
        <f t="shared" si="4"/>
        <v>23</v>
      </c>
      <c r="B47" s="321">
        <f>'Initial Info Client Demographic'!B33</f>
        <v>0</v>
      </c>
      <c r="C47" s="322">
        <f>'Initial Info Client Demographic'!C33</f>
        <v>0</v>
      </c>
      <c r="D47" s="229"/>
      <c r="E47" s="237"/>
      <c r="F47" s="234"/>
      <c r="G47" s="241"/>
      <c r="H47" s="243"/>
      <c r="I47" s="213"/>
      <c r="J47" s="214"/>
      <c r="K47" s="168"/>
      <c r="L47" s="167"/>
      <c r="M47" s="216"/>
      <c r="N47" s="141"/>
      <c r="O47" s="249">
        <f t="shared" si="1"/>
        <v>0</v>
      </c>
      <c r="P47" s="188"/>
      <c r="Q47" s="253">
        <f t="shared" si="2"/>
        <v>0</v>
      </c>
      <c r="R47" s="254">
        <f t="shared" si="3"/>
        <v>0</v>
      </c>
      <c r="S47" s="211"/>
      <c r="U47" s="257">
        <f>'Initial Info Client Demographic'!D33</f>
        <v>0</v>
      </c>
      <c r="W47" s="179">
        <f>'Initial Info Client Demographic'!E33</f>
        <v>0</v>
      </c>
      <c r="X47" s="182">
        <f>'Initial Info Client Demographic'!F33</f>
        <v>0</v>
      </c>
      <c r="Y47" s="183">
        <f>'Initial Info Client Demographic'!G33</f>
        <v>0</v>
      </c>
      <c r="Z47" s="179">
        <f>'Initial Info Client Demographic'!H33</f>
        <v>0</v>
      </c>
      <c r="AA47" s="182">
        <f>'Initial Info Client Demographic'!I33</f>
        <v>0</v>
      </c>
      <c r="AB47" s="183">
        <f>'Initial Info Client Demographic'!E33</f>
        <v>0</v>
      </c>
      <c r="AC47" s="183">
        <f>'Initial Info Client Demographic'!F33</f>
        <v>0</v>
      </c>
      <c r="AD47" s="183">
        <f>'Initial Info Client Demographic'!G33</f>
        <v>0</v>
      </c>
      <c r="AE47" s="183">
        <f>'Initial Info Client Demographic'!H33</f>
        <v>0</v>
      </c>
      <c r="AF47" s="183">
        <f>'Initial Info Client Demographic'!I33</f>
        <v>0</v>
      </c>
      <c r="AG47" s="183">
        <f>'Initial Info Client Demographic'!J33</f>
        <v>0</v>
      </c>
    </row>
    <row r="48" spans="1:33" ht="50.1" customHeight="1" x14ac:dyDescent="0.25">
      <c r="A48" s="2">
        <f t="shared" si="4"/>
        <v>24</v>
      </c>
      <c r="B48" s="319">
        <f>'Initial Info Client Demographic'!B34</f>
        <v>0</v>
      </c>
      <c r="C48" s="320">
        <f>'Initial Info Client Demographic'!C34</f>
        <v>0</v>
      </c>
      <c r="D48" s="244"/>
      <c r="E48" s="236"/>
      <c r="F48" s="259"/>
      <c r="G48" s="238"/>
      <c r="H48" s="242"/>
      <c r="I48" s="213"/>
      <c r="J48" s="214"/>
      <c r="K48" s="169"/>
      <c r="L48" s="166"/>
      <c r="M48" s="215"/>
      <c r="N48" s="123"/>
      <c r="O48" s="249">
        <f t="shared" si="1"/>
        <v>0</v>
      </c>
      <c r="P48" s="187"/>
      <c r="Q48" s="251">
        <f t="shared" si="2"/>
        <v>0</v>
      </c>
      <c r="R48" s="252">
        <f t="shared" si="3"/>
        <v>0</v>
      </c>
      <c r="S48" s="211"/>
      <c r="U48" s="257">
        <f>'Initial Info Client Demographic'!D34</f>
        <v>0</v>
      </c>
      <c r="W48" s="179">
        <f>'Initial Info Client Demographic'!E34</f>
        <v>0</v>
      </c>
      <c r="X48" s="182">
        <f>'Initial Info Client Demographic'!F34</f>
        <v>0</v>
      </c>
      <c r="Y48" s="183">
        <f>'Initial Info Client Demographic'!G34</f>
        <v>0</v>
      </c>
      <c r="Z48" s="179">
        <f>'Initial Info Client Demographic'!H34</f>
        <v>0</v>
      </c>
      <c r="AA48" s="182">
        <f>'Initial Info Client Demographic'!I34</f>
        <v>0</v>
      </c>
      <c r="AB48" s="183">
        <f>'Initial Info Client Demographic'!E34</f>
        <v>0</v>
      </c>
      <c r="AC48" s="183">
        <f>'Initial Info Client Demographic'!F34</f>
        <v>0</v>
      </c>
      <c r="AD48" s="183">
        <f>'Initial Info Client Demographic'!G34</f>
        <v>0</v>
      </c>
      <c r="AE48" s="183">
        <f>'Initial Info Client Demographic'!H34</f>
        <v>0</v>
      </c>
      <c r="AF48" s="183">
        <f>'Initial Info Client Demographic'!I34</f>
        <v>0</v>
      </c>
      <c r="AG48" s="183">
        <f>'Initial Info Client Demographic'!J34</f>
        <v>0</v>
      </c>
    </row>
    <row r="49" spans="1:33" ht="50.1" customHeight="1" x14ac:dyDescent="0.25">
      <c r="A49" s="2" t="e">
        <f>ROW(#REF!)</f>
        <v>#REF!</v>
      </c>
      <c r="B49" s="321">
        <f>'Initial Info Client Demographic'!B35</f>
        <v>0</v>
      </c>
      <c r="C49" s="322">
        <f>'Initial Info Client Demographic'!C35</f>
        <v>0</v>
      </c>
      <c r="D49" s="229"/>
      <c r="E49" s="237"/>
      <c r="F49" s="234"/>
      <c r="G49" s="239"/>
      <c r="H49" s="243"/>
      <c r="I49" s="213"/>
      <c r="J49" s="214"/>
      <c r="K49" s="168"/>
      <c r="L49" s="167"/>
      <c r="M49" s="216"/>
      <c r="N49" s="141"/>
      <c r="O49" s="249">
        <f t="shared" si="1"/>
        <v>0</v>
      </c>
      <c r="P49" s="188"/>
      <c r="Q49" s="253">
        <f t="shared" si="2"/>
        <v>0</v>
      </c>
      <c r="R49" s="254">
        <f t="shared" si="3"/>
        <v>0</v>
      </c>
      <c r="S49" s="211"/>
      <c r="U49" s="257">
        <f>'Initial Info Client Demographic'!D35</f>
        <v>0</v>
      </c>
      <c r="W49" s="179">
        <f>'Initial Info Client Demographic'!E35</f>
        <v>0</v>
      </c>
      <c r="X49" s="182">
        <f>'Initial Info Client Demographic'!F35</f>
        <v>0</v>
      </c>
      <c r="Y49" s="183">
        <f>'Initial Info Client Demographic'!G35</f>
        <v>0</v>
      </c>
      <c r="Z49" s="179">
        <f>'Initial Info Client Demographic'!H35</f>
        <v>0</v>
      </c>
      <c r="AA49" s="182">
        <f>'Initial Info Client Demographic'!I35</f>
        <v>0</v>
      </c>
      <c r="AB49" s="183">
        <f>'Initial Info Client Demographic'!E35</f>
        <v>0</v>
      </c>
      <c r="AC49" s="183">
        <f>'Initial Info Client Demographic'!F35</f>
        <v>0</v>
      </c>
      <c r="AD49" s="183">
        <f>'Initial Info Client Demographic'!G35</f>
        <v>0</v>
      </c>
      <c r="AE49" s="183">
        <f>'Initial Info Client Demographic'!H35</f>
        <v>0</v>
      </c>
      <c r="AF49" s="183">
        <f>'Initial Info Client Demographic'!I35</f>
        <v>0</v>
      </c>
      <c r="AG49" s="183">
        <f>'Initial Info Client Demographic'!J35</f>
        <v>0</v>
      </c>
    </row>
    <row r="50" spans="1:33" ht="50.1" customHeight="1" x14ac:dyDescent="0.25">
      <c r="A50" s="2" t="e">
        <f>ROW(#REF!)</f>
        <v>#REF!</v>
      </c>
      <c r="B50" s="319">
        <f>'Initial Info Client Demographic'!B36</f>
        <v>0</v>
      </c>
      <c r="C50" s="320">
        <f>'Initial Info Client Demographic'!C36</f>
        <v>0</v>
      </c>
      <c r="D50" s="244"/>
      <c r="E50" s="236"/>
      <c r="F50" s="259"/>
      <c r="G50" s="238"/>
      <c r="H50" s="242"/>
      <c r="I50" s="213"/>
      <c r="J50" s="214"/>
      <c r="K50" s="169"/>
      <c r="L50" s="166"/>
      <c r="M50" s="215"/>
      <c r="N50" s="123"/>
      <c r="O50" s="249">
        <f t="shared" si="1"/>
        <v>0</v>
      </c>
      <c r="P50" s="187"/>
      <c r="Q50" s="251">
        <f t="shared" si="2"/>
        <v>0</v>
      </c>
      <c r="R50" s="252">
        <f t="shared" si="3"/>
        <v>0</v>
      </c>
      <c r="S50" s="211"/>
      <c r="U50" s="257">
        <f>'Initial Info Client Demographic'!D36</f>
        <v>0</v>
      </c>
      <c r="W50" s="179">
        <f>'Initial Info Client Demographic'!E36</f>
        <v>0</v>
      </c>
      <c r="X50" s="182">
        <f>'Initial Info Client Demographic'!F36</f>
        <v>0</v>
      </c>
      <c r="Y50" s="183">
        <f>'Initial Info Client Demographic'!G36</f>
        <v>0</v>
      </c>
      <c r="Z50" s="179">
        <f>'Initial Info Client Demographic'!H36</f>
        <v>0</v>
      </c>
      <c r="AA50" s="182">
        <f>'Initial Info Client Demographic'!I36</f>
        <v>0</v>
      </c>
      <c r="AB50" s="183">
        <f>'Initial Info Client Demographic'!E36</f>
        <v>0</v>
      </c>
      <c r="AC50" s="183">
        <f>'Initial Info Client Demographic'!F36</f>
        <v>0</v>
      </c>
      <c r="AD50" s="183">
        <f>'Initial Info Client Demographic'!G36</f>
        <v>0</v>
      </c>
      <c r="AE50" s="183">
        <f>'Initial Info Client Demographic'!H36</f>
        <v>0</v>
      </c>
      <c r="AF50" s="183">
        <f>'Initial Info Client Demographic'!I36</f>
        <v>0</v>
      </c>
      <c r="AG50" s="183">
        <f>'Initial Info Client Demographic'!J36</f>
        <v>0</v>
      </c>
    </row>
    <row r="51" spans="1:33" ht="50.1" customHeight="1" x14ac:dyDescent="0.25">
      <c r="A51" s="2" t="e">
        <f>ROW(#REF!)</f>
        <v>#REF!</v>
      </c>
      <c r="B51" s="321">
        <f>'Initial Info Client Demographic'!B37</f>
        <v>0</v>
      </c>
      <c r="C51" s="322">
        <f>'Initial Info Client Demographic'!C37</f>
        <v>0</v>
      </c>
      <c r="D51" s="229"/>
      <c r="E51" s="237"/>
      <c r="F51" s="234"/>
      <c r="G51" s="239"/>
      <c r="H51" s="243"/>
      <c r="I51" s="213"/>
      <c r="J51" s="214"/>
      <c r="K51" s="168"/>
      <c r="L51" s="167"/>
      <c r="M51" s="216"/>
      <c r="N51" s="141"/>
      <c r="O51" s="249">
        <f t="shared" si="1"/>
        <v>0</v>
      </c>
      <c r="P51" s="188"/>
      <c r="Q51" s="253">
        <f t="shared" si="2"/>
        <v>0</v>
      </c>
      <c r="R51" s="254">
        <f t="shared" si="3"/>
        <v>0</v>
      </c>
      <c r="S51" s="211"/>
      <c r="U51" s="257">
        <f>'Initial Info Client Demographic'!D37</f>
        <v>0</v>
      </c>
      <c r="W51" s="179">
        <f>'Initial Info Client Demographic'!E37</f>
        <v>0</v>
      </c>
      <c r="X51" s="182">
        <f>'Initial Info Client Demographic'!F37</f>
        <v>0</v>
      </c>
      <c r="Y51" s="183">
        <f>'Initial Info Client Demographic'!G37</f>
        <v>0</v>
      </c>
      <c r="Z51" s="179">
        <f>'Initial Info Client Demographic'!H37</f>
        <v>0</v>
      </c>
      <c r="AA51" s="182">
        <f>'Initial Info Client Demographic'!I37</f>
        <v>0</v>
      </c>
      <c r="AB51" s="183">
        <f>'Initial Info Client Demographic'!E37</f>
        <v>0</v>
      </c>
      <c r="AC51" s="183">
        <f>'Initial Info Client Demographic'!F37</f>
        <v>0</v>
      </c>
      <c r="AD51" s="183">
        <f>'Initial Info Client Demographic'!G37</f>
        <v>0</v>
      </c>
      <c r="AE51" s="183">
        <f>'Initial Info Client Demographic'!H37</f>
        <v>0</v>
      </c>
      <c r="AF51" s="183">
        <f>'Initial Info Client Demographic'!I37</f>
        <v>0</v>
      </c>
      <c r="AG51" s="183">
        <f>'Initial Info Client Demographic'!J37</f>
        <v>0</v>
      </c>
    </row>
    <row r="52" spans="1:33" ht="50.1" customHeight="1" x14ac:dyDescent="0.25">
      <c r="A52" s="2">
        <f t="shared" ref="A52:A83" si="5">ROW(A25)</f>
        <v>25</v>
      </c>
      <c r="B52" s="319">
        <f>'Initial Info Client Demographic'!B38</f>
        <v>0</v>
      </c>
      <c r="C52" s="320">
        <f>'Initial Info Client Demographic'!C38</f>
        <v>0</v>
      </c>
      <c r="D52" s="244"/>
      <c r="E52" s="236"/>
      <c r="F52" s="259"/>
      <c r="G52" s="238"/>
      <c r="H52" s="242"/>
      <c r="I52" s="213"/>
      <c r="J52" s="214"/>
      <c r="K52" s="169"/>
      <c r="L52" s="166"/>
      <c r="M52" s="215"/>
      <c r="N52" s="123"/>
      <c r="O52" s="249">
        <f t="shared" si="1"/>
        <v>0</v>
      </c>
      <c r="P52" s="187"/>
      <c r="Q52" s="251">
        <f t="shared" si="2"/>
        <v>0</v>
      </c>
      <c r="R52" s="252">
        <f t="shared" si="3"/>
        <v>0</v>
      </c>
      <c r="S52" s="211"/>
      <c r="U52" s="257">
        <f>'Initial Info Client Demographic'!D38</f>
        <v>0</v>
      </c>
      <c r="W52" s="179">
        <f>'Initial Info Client Demographic'!E38</f>
        <v>0</v>
      </c>
      <c r="X52" s="182">
        <f>'Initial Info Client Demographic'!F38</f>
        <v>0</v>
      </c>
      <c r="Y52" s="183">
        <f>'Initial Info Client Demographic'!G38</f>
        <v>0</v>
      </c>
      <c r="Z52" s="179">
        <f>'Initial Info Client Demographic'!H38</f>
        <v>0</v>
      </c>
      <c r="AA52" s="182">
        <f>'Initial Info Client Demographic'!I38</f>
        <v>0</v>
      </c>
      <c r="AB52" s="183">
        <f>'Initial Info Client Demographic'!E38</f>
        <v>0</v>
      </c>
      <c r="AC52" s="183">
        <f>'Initial Info Client Demographic'!F38</f>
        <v>0</v>
      </c>
      <c r="AD52" s="183">
        <f>'Initial Info Client Demographic'!G38</f>
        <v>0</v>
      </c>
      <c r="AE52" s="183">
        <f>'Initial Info Client Demographic'!H38</f>
        <v>0</v>
      </c>
      <c r="AF52" s="183">
        <f>'Initial Info Client Demographic'!I38</f>
        <v>0</v>
      </c>
      <c r="AG52" s="183">
        <f>'Initial Info Client Demographic'!J38</f>
        <v>0</v>
      </c>
    </row>
    <row r="53" spans="1:33" ht="50.1" customHeight="1" x14ac:dyDescent="0.25">
      <c r="A53" s="2">
        <f t="shared" si="5"/>
        <v>26</v>
      </c>
      <c r="B53" s="321">
        <f>'Initial Info Client Demographic'!B39</f>
        <v>0</v>
      </c>
      <c r="C53" s="322">
        <f>'Initial Info Client Demographic'!C39</f>
        <v>0</v>
      </c>
      <c r="D53" s="229"/>
      <c r="E53" s="237"/>
      <c r="F53" s="234"/>
      <c r="G53" s="239"/>
      <c r="H53" s="243"/>
      <c r="I53" s="213"/>
      <c r="J53" s="214"/>
      <c r="K53" s="168"/>
      <c r="L53" s="167"/>
      <c r="M53" s="216"/>
      <c r="N53" s="141"/>
      <c r="O53" s="249">
        <f t="shared" si="1"/>
        <v>0</v>
      </c>
      <c r="P53" s="188"/>
      <c r="Q53" s="253">
        <f t="shared" si="2"/>
        <v>0</v>
      </c>
      <c r="R53" s="254">
        <f t="shared" si="3"/>
        <v>0</v>
      </c>
      <c r="S53" s="211"/>
      <c r="U53" s="257">
        <f>'Initial Info Client Demographic'!D39</f>
        <v>0</v>
      </c>
      <c r="W53" s="179">
        <f>'Initial Info Client Demographic'!E39</f>
        <v>0</v>
      </c>
      <c r="X53" s="182">
        <f>'Initial Info Client Demographic'!F39</f>
        <v>0</v>
      </c>
      <c r="Y53" s="183">
        <f>'Initial Info Client Demographic'!G39</f>
        <v>0</v>
      </c>
      <c r="Z53" s="179">
        <f>'Initial Info Client Demographic'!H39</f>
        <v>0</v>
      </c>
      <c r="AA53" s="182">
        <f>'Initial Info Client Demographic'!I39</f>
        <v>0</v>
      </c>
      <c r="AB53" s="183">
        <f>'Initial Info Client Demographic'!E39</f>
        <v>0</v>
      </c>
      <c r="AC53" s="183">
        <f>'Initial Info Client Demographic'!F39</f>
        <v>0</v>
      </c>
      <c r="AD53" s="183">
        <f>'Initial Info Client Demographic'!G39</f>
        <v>0</v>
      </c>
      <c r="AE53" s="183">
        <f>'Initial Info Client Demographic'!H39</f>
        <v>0</v>
      </c>
      <c r="AF53" s="183">
        <f>'Initial Info Client Demographic'!I39</f>
        <v>0</v>
      </c>
      <c r="AG53" s="183">
        <f>'Initial Info Client Demographic'!J39</f>
        <v>0</v>
      </c>
    </row>
    <row r="54" spans="1:33" ht="50.1" customHeight="1" x14ac:dyDescent="0.25">
      <c r="A54" s="2">
        <f t="shared" si="5"/>
        <v>27</v>
      </c>
      <c r="B54" s="319">
        <f>'Initial Info Client Demographic'!B40</f>
        <v>0</v>
      </c>
      <c r="C54" s="320">
        <f>'Initial Info Client Demographic'!C40</f>
        <v>0</v>
      </c>
      <c r="D54" s="244"/>
      <c r="E54" s="236"/>
      <c r="F54" s="259"/>
      <c r="G54" s="238"/>
      <c r="H54" s="242"/>
      <c r="I54" s="213"/>
      <c r="J54" s="214"/>
      <c r="K54" s="169"/>
      <c r="L54" s="166"/>
      <c r="M54" s="215"/>
      <c r="N54" s="123"/>
      <c r="O54" s="249">
        <f t="shared" si="1"/>
        <v>0</v>
      </c>
      <c r="P54" s="187"/>
      <c r="Q54" s="251">
        <f t="shared" si="2"/>
        <v>0</v>
      </c>
      <c r="R54" s="252">
        <f t="shared" si="3"/>
        <v>0</v>
      </c>
      <c r="S54" s="211"/>
      <c r="U54" s="257">
        <f>'Initial Info Client Demographic'!D40</f>
        <v>0</v>
      </c>
      <c r="W54" s="179">
        <f>'Initial Info Client Demographic'!E40</f>
        <v>0</v>
      </c>
      <c r="X54" s="182">
        <f>'Initial Info Client Demographic'!F40</f>
        <v>0</v>
      </c>
      <c r="Y54" s="183">
        <f>'Initial Info Client Demographic'!G40</f>
        <v>0</v>
      </c>
      <c r="Z54" s="179">
        <f>'Initial Info Client Demographic'!H40</f>
        <v>0</v>
      </c>
      <c r="AA54" s="182">
        <f>'Initial Info Client Demographic'!I40</f>
        <v>0</v>
      </c>
      <c r="AB54" s="183">
        <f>'Initial Info Client Demographic'!E40</f>
        <v>0</v>
      </c>
      <c r="AC54" s="183">
        <f>'Initial Info Client Demographic'!F40</f>
        <v>0</v>
      </c>
      <c r="AD54" s="183">
        <f>'Initial Info Client Demographic'!G40</f>
        <v>0</v>
      </c>
      <c r="AE54" s="183">
        <f>'Initial Info Client Demographic'!H40</f>
        <v>0</v>
      </c>
      <c r="AF54" s="183">
        <f>'Initial Info Client Demographic'!I40</f>
        <v>0</v>
      </c>
      <c r="AG54" s="183">
        <f>'Initial Info Client Demographic'!J40</f>
        <v>0</v>
      </c>
    </row>
    <row r="55" spans="1:33" ht="50.1" customHeight="1" x14ac:dyDescent="0.25">
      <c r="A55" s="2">
        <f t="shared" si="5"/>
        <v>28</v>
      </c>
      <c r="B55" s="321">
        <f>'Initial Info Client Demographic'!B41</f>
        <v>0</v>
      </c>
      <c r="C55" s="322">
        <f>'Initial Info Client Demographic'!C41</f>
        <v>0</v>
      </c>
      <c r="D55" s="229"/>
      <c r="E55" s="237"/>
      <c r="F55" s="234"/>
      <c r="G55" s="239"/>
      <c r="H55" s="243"/>
      <c r="I55" s="213"/>
      <c r="J55" s="214"/>
      <c r="K55" s="168"/>
      <c r="L55" s="167"/>
      <c r="M55" s="216"/>
      <c r="N55" s="141"/>
      <c r="O55" s="249">
        <f t="shared" si="1"/>
        <v>0</v>
      </c>
      <c r="P55" s="188"/>
      <c r="Q55" s="253">
        <f t="shared" si="2"/>
        <v>0</v>
      </c>
      <c r="R55" s="254">
        <f t="shared" si="3"/>
        <v>0</v>
      </c>
      <c r="S55" s="211"/>
      <c r="U55" s="257">
        <f>'Initial Info Client Demographic'!D41</f>
        <v>0</v>
      </c>
      <c r="W55" s="179">
        <f>'Initial Info Client Demographic'!E41</f>
        <v>0</v>
      </c>
      <c r="X55" s="182">
        <f>'Initial Info Client Demographic'!F41</f>
        <v>0</v>
      </c>
      <c r="Y55" s="183">
        <f>'Initial Info Client Demographic'!G41</f>
        <v>0</v>
      </c>
      <c r="Z55" s="179">
        <f>'Initial Info Client Demographic'!H41</f>
        <v>0</v>
      </c>
      <c r="AA55" s="182">
        <f>'Initial Info Client Demographic'!I41</f>
        <v>0</v>
      </c>
      <c r="AB55" s="183">
        <f>'Initial Info Client Demographic'!E41</f>
        <v>0</v>
      </c>
      <c r="AC55" s="183">
        <f>'Initial Info Client Demographic'!F41</f>
        <v>0</v>
      </c>
      <c r="AD55" s="183">
        <f>'Initial Info Client Demographic'!G41</f>
        <v>0</v>
      </c>
      <c r="AE55" s="183">
        <f>'Initial Info Client Demographic'!H41</f>
        <v>0</v>
      </c>
      <c r="AF55" s="183">
        <f>'Initial Info Client Demographic'!I41</f>
        <v>0</v>
      </c>
      <c r="AG55" s="183">
        <f>'Initial Info Client Demographic'!J41</f>
        <v>0</v>
      </c>
    </row>
    <row r="56" spans="1:33" ht="50.1" customHeight="1" x14ac:dyDescent="0.25">
      <c r="A56" s="2">
        <f t="shared" si="5"/>
        <v>29</v>
      </c>
      <c r="B56" s="319">
        <f>'Initial Info Client Demographic'!B42</f>
        <v>0</v>
      </c>
      <c r="C56" s="320">
        <f>'Initial Info Client Demographic'!C42</f>
        <v>0</v>
      </c>
      <c r="D56" s="244"/>
      <c r="E56" s="236"/>
      <c r="F56" s="259"/>
      <c r="G56" s="240"/>
      <c r="H56" s="242"/>
      <c r="I56" s="213"/>
      <c r="J56" s="214"/>
      <c r="K56" s="169"/>
      <c r="L56" s="166"/>
      <c r="M56" s="215"/>
      <c r="N56" s="123"/>
      <c r="O56" s="249">
        <f t="shared" si="1"/>
        <v>0</v>
      </c>
      <c r="P56" s="187"/>
      <c r="Q56" s="251">
        <f t="shared" si="2"/>
        <v>0</v>
      </c>
      <c r="R56" s="252">
        <f t="shared" si="3"/>
        <v>0</v>
      </c>
      <c r="S56" s="211"/>
      <c r="U56" s="257">
        <f>'Initial Info Client Demographic'!D42</f>
        <v>0</v>
      </c>
      <c r="W56" s="179">
        <f>'Initial Info Client Demographic'!E42</f>
        <v>0</v>
      </c>
      <c r="X56" s="182">
        <f>'Initial Info Client Demographic'!F42</f>
        <v>0</v>
      </c>
      <c r="Y56" s="183">
        <f>'Initial Info Client Demographic'!G42</f>
        <v>0</v>
      </c>
      <c r="Z56" s="179">
        <f>'Initial Info Client Demographic'!H42</f>
        <v>0</v>
      </c>
      <c r="AA56" s="182">
        <f>'Initial Info Client Demographic'!I42</f>
        <v>0</v>
      </c>
      <c r="AB56" s="183">
        <f>'Initial Info Client Demographic'!E42</f>
        <v>0</v>
      </c>
      <c r="AC56" s="183">
        <f>'Initial Info Client Demographic'!F42</f>
        <v>0</v>
      </c>
      <c r="AD56" s="183">
        <f>'Initial Info Client Demographic'!G42</f>
        <v>0</v>
      </c>
      <c r="AE56" s="183">
        <f>'Initial Info Client Demographic'!H42</f>
        <v>0</v>
      </c>
      <c r="AF56" s="183">
        <f>'Initial Info Client Demographic'!I42</f>
        <v>0</v>
      </c>
      <c r="AG56" s="183">
        <f>'Initial Info Client Demographic'!J42</f>
        <v>0</v>
      </c>
    </row>
    <row r="57" spans="1:33" ht="50.1" customHeight="1" x14ac:dyDescent="0.25">
      <c r="A57" s="2">
        <f t="shared" si="5"/>
        <v>30</v>
      </c>
      <c r="B57" s="321">
        <f>'Initial Info Client Demographic'!B43</f>
        <v>0</v>
      </c>
      <c r="C57" s="322">
        <f>'Initial Info Client Demographic'!C43</f>
        <v>0</v>
      </c>
      <c r="D57" s="229"/>
      <c r="E57" s="237"/>
      <c r="F57" s="234"/>
      <c r="G57" s="241"/>
      <c r="H57" s="243"/>
      <c r="I57" s="213"/>
      <c r="J57" s="214"/>
      <c r="K57" s="168"/>
      <c r="L57" s="167"/>
      <c r="M57" s="216"/>
      <c r="N57" s="141"/>
      <c r="O57" s="249">
        <f t="shared" si="1"/>
        <v>0</v>
      </c>
      <c r="P57" s="188"/>
      <c r="Q57" s="253">
        <f t="shared" si="2"/>
        <v>0</v>
      </c>
      <c r="R57" s="254">
        <f t="shared" si="3"/>
        <v>0</v>
      </c>
      <c r="S57" s="211"/>
      <c r="U57" s="257">
        <f>'Initial Info Client Demographic'!D43</f>
        <v>0</v>
      </c>
      <c r="W57" s="179">
        <f>'Initial Info Client Demographic'!E43</f>
        <v>0</v>
      </c>
      <c r="X57" s="182">
        <f>'Initial Info Client Demographic'!F43</f>
        <v>0</v>
      </c>
      <c r="Y57" s="183">
        <f>'Initial Info Client Demographic'!G43</f>
        <v>0</v>
      </c>
      <c r="Z57" s="179">
        <f>'Initial Info Client Demographic'!H43</f>
        <v>0</v>
      </c>
      <c r="AA57" s="182">
        <f>'Initial Info Client Demographic'!I43</f>
        <v>0</v>
      </c>
      <c r="AB57" s="183">
        <f>'Initial Info Client Demographic'!E43</f>
        <v>0</v>
      </c>
      <c r="AC57" s="183">
        <f>'Initial Info Client Demographic'!F43</f>
        <v>0</v>
      </c>
      <c r="AD57" s="183">
        <f>'Initial Info Client Demographic'!G43</f>
        <v>0</v>
      </c>
      <c r="AE57" s="183">
        <f>'Initial Info Client Demographic'!H43</f>
        <v>0</v>
      </c>
      <c r="AF57" s="183">
        <f>'Initial Info Client Demographic'!I43</f>
        <v>0</v>
      </c>
      <c r="AG57" s="183">
        <f>'Initial Info Client Demographic'!J43</f>
        <v>0</v>
      </c>
    </row>
    <row r="58" spans="1:33" ht="50.1" customHeight="1" x14ac:dyDescent="0.25">
      <c r="A58" s="2">
        <f t="shared" si="5"/>
        <v>31</v>
      </c>
      <c r="B58" s="319">
        <f>'Initial Info Client Demographic'!B44</f>
        <v>0</v>
      </c>
      <c r="C58" s="320">
        <f>'Initial Info Client Demographic'!C44</f>
        <v>0</v>
      </c>
      <c r="D58" s="244"/>
      <c r="E58" s="236"/>
      <c r="F58" s="259"/>
      <c r="G58" s="238"/>
      <c r="H58" s="242"/>
      <c r="I58" s="213"/>
      <c r="J58" s="214"/>
      <c r="K58" s="169"/>
      <c r="L58" s="166"/>
      <c r="M58" s="215"/>
      <c r="N58" s="123"/>
      <c r="O58" s="249">
        <f t="shared" si="1"/>
        <v>0</v>
      </c>
      <c r="P58" s="187"/>
      <c r="Q58" s="251">
        <f t="shared" si="2"/>
        <v>0</v>
      </c>
      <c r="R58" s="252">
        <f t="shared" si="3"/>
        <v>0</v>
      </c>
      <c r="S58" s="211"/>
      <c r="U58" s="257">
        <f>'Initial Info Client Demographic'!D44</f>
        <v>0</v>
      </c>
      <c r="W58" s="179">
        <f>'Initial Info Client Demographic'!E44</f>
        <v>0</v>
      </c>
      <c r="X58" s="182">
        <f>'Initial Info Client Demographic'!F44</f>
        <v>0</v>
      </c>
      <c r="Y58" s="183">
        <f>'Initial Info Client Demographic'!G44</f>
        <v>0</v>
      </c>
      <c r="Z58" s="179">
        <f>'Initial Info Client Demographic'!H44</f>
        <v>0</v>
      </c>
      <c r="AA58" s="182">
        <f>'Initial Info Client Demographic'!I44</f>
        <v>0</v>
      </c>
      <c r="AB58" s="183">
        <f>'Initial Info Client Demographic'!E44</f>
        <v>0</v>
      </c>
      <c r="AC58" s="183">
        <f>'Initial Info Client Demographic'!F44</f>
        <v>0</v>
      </c>
      <c r="AD58" s="183">
        <f>'Initial Info Client Demographic'!G44</f>
        <v>0</v>
      </c>
      <c r="AE58" s="183">
        <f>'Initial Info Client Demographic'!H44</f>
        <v>0</v>
      </c>
      <c r="AF58" s="183">
        <f>'Initial Info Client Demographic'!I44</f>
        <v>0</v>
      </c>
      <c r="AG58" s="183">
        <f>'Initial Info Client Demographic'!J44</f>
        <v>0</v>
      </c>
    </row>
    <row r="59" spans="1:33" ht="50.1" customHeight="1" x14ac:dyDescent="0.25">
      <c r="A59" s="2">
        <f t="shared" si="5"/>
        <v>32</v>
      </c>
      <c r="B59" s="321">
        <f>'Initial Info Client Demographic'!B45</f>
        <v>0</v>
      </c>
      <c r="C59" s="322">
        <f>'Initial Info Client Demographic'!C45</f>
        <v>0</v>
      </c>
      <c r="D59" s="229"/>
      <c r="E59" s="237"/>
      <c r="F59" s="234"/>
      <c r="G59" s="239"/>
      <c r="H59" s="243"/>
      <c r="I59" s="213"/>
      <c r="J59" s="214"/>
      <c r="K59" s="168"/>
      <c r="L59" s="167"/>
      <c r="M59" s="216"/>
      <c r="N59" s="141"/>
      <c r="O59" s="249">
        <f t="shared" si="1"/>
        <v>0</v>
      </c>
      <c r="P59" s="188"/>
      <c r="Q59" s="253">
        <f t="shared" si="2"/>
        <v>0</v>
      </c>
      <c r="R59" s="254">
        <f t="shared" si="3"/>
        <v>0</v>
      </c>
      <c r="S59" s="211"/>
      <c r="U59" s="257">
        <f>'Initial Info Client Demographic'!D45</f>
        <v>0</v>
      </c>
      <c r="W59" s="179">
        <f>'Initial Info Client Demographic'!E45</f>
        <v>0</v>
      </c>
      <c r="X59" s="182">
        <f>'Initial Info Client Demographic'!F45</f>
        <v>0</v>
      </c>
      <c r="Y59" s="183">
        <f>'Initial Info Client Demographic'!G45</f>
        <v>0</v>
      </c>
      <c r="Z59" s="179">
        <f>'Initial Info Client Demographic'!H45</f>
        <v>0</v>
      </c>
      <c r="AA59" s="182">
        <f>'Initial Info Client Demographic'!I45</f>
        <v>0</v>
      </c>
      <c r="AB59" s="183">
        <f>'Initial Info Client Demographic'!E45</f>
        <v>0</v>
      </c>
      <c r="AC59" s="183">
        <f>'Initial Info Client Demographic'!F45</f>
        <v>0</v>
      </c>
      <c r="AD59" s="183">
        <f>'Initial Info Client Demographic'!G45</f>
        <v>0</v>
      </c>
      <c r="AE59" s="183">
        <f>'Initial Info Client Demographic'!H45</f>
        <v>0</v>
      </c>
      <c r="AF59" s="183">
        <f>'Initial Info Client Demographic'!I45</f>
        <v>0</v>
      </c>
      <c r="AG59" s="183">
        <f>'Initial Info Client Demographic'!J45</f>
        <v>0</v>
      </c>
    </row>
    <row r="60" spans="1:33" ht="50.1" customHeight="1" x14ac:dyDescent="0.25">
      <c r="A60" s="2">
        <f t="shared" si="5"/>
        <v>33</v>
      </c>
      <c r="B60" s="319">
        <f>'Initial Info Client Demographic'!B46</f>
        <v>0</v>
      </c>
      <c r="C60" s="320">
        <f>'Initial Info Client Demographic'!C46</f>
        <v>0</v>
      </c>
      <c r="D60" s="244"/>
      <c r="E60" s="236"/>
      <c r="F60" s="259"/>
      <c r="G60" s="238"/>
      <c r="H60" s="242"/>
      <c r="I60" s="213"/>
      <c r="J60" s="214"/>
      <c r="K60" s="169"/>
      <c r="L60" s="166"/>
      <c r="M60" s="215"/>
      <c r="N60" s="123"/>
      <c r="O60" s="249">
        <f t="shared" si="1"/>
        <v>0</v>
      </c>
      <c r="P60" s="187"/>
      <c r="Q60" s="251">
        <f t="shared" si="2"/>
        <v>0</v>
      </c>
      <c r="R60" s="252">
        <f t="shared" si="3"/>
        <v>0</v>
      </c>
      <c r="S60" s="211"/>
      <c r="U60" s="257">
        <f>'Initial Info Client Demographic'!D46</f>
        <v>0</v>
      </c>
      <c r="W60" s="179">
        <f>'Initial Info Client Demographic'!E46</f>
        <v>0</v>
      </c>
      <c r="X60" s="182">
        <f>'Initial Info Client Demographic'!F46</f>
        <v>0</v>
      </c>
      <c r="Y60" s="183">
        <f>'Initial Info Client Demographic'!G46</f>
        <v>0</v>
      </c>
      <c r="Z60" s="179">
        <f>'Initial Info Client Demographic'!H46</f>
        <v>0</v>
      </c>
      <c r="AA60" s="182">
        <f>'Initial Info Client Demographic'!I46</f>
        <v>0</v>
      </c>
      <c r="AB60" s="183">
        <f>'Initial Info Client Demographic'!E46</f>
        <v>0</v>
      </c>
      <c r="AC60" s="183">
        <f>'Initial Info Client Demographic'!F46</f>
        <v>0</v>
      </c>
      <c r="AD60" s="183">
        <f>'Initial Info Client Demographic'!G46</f>
        <v>0</v>
      </c>
      <c r="AE60" s="183">
        <f>'Initial Info Client Demographic'!H46</f>
        <v>0</v>
      </c>
      <c r="AF60" s="183">
        <f>'Initial Info Client Demographic'!I46</f>
        <v>0</v>
      </c>
      <c r="AG60" s="183">
        <f>'Initial Info Client Demographic'!J46</f>
        <v>0</v>
      </c>
    </row>
    <row r="61" spans="1:33" ht="50.1" customHeight="1" x14ac:dyDescent="0.25">
      <c r="A61" s="2">
        <f t="shared" si="5"/>
        <v>34</v>
      </c>
      <c r="B61" s="321">
        <f>'Initial Info Client Demographic'!B47</f>
        <v>0</v>
      </c>
      <c r="C61" s="322">
        <f>'Initial Info Client Demographic'!C47</f>
        <v>0</v>
      </c>
      <c r="D61" s="229"/>
      <c r="E61" s="237"/>
      <c r="F61" s="234"/>
      <c r="G61" s="239"/>
      <c r="H61" s="243"/>
      <c r="I61" s="213"/>
      <c r="J61" s="214"/>
      <c r="K61" s="168"/>
      <c r="L61" s="167"/>
      <c r="M61" s="216"/>
      <c r="N61" s="141"/>
      <c r="O61" s="249">
        <f t="shared" si="1"/>
        <v>0</v>
      </c>
      <c r="P61" s="188"/>
      <c r="Q61" s="253">
        <f t="shared" si="2"/>
        <v>0</v>
      </c>
      <c r="R61" s="254">
        <f t="shared" si="3"/>
        <v>0</v>
      </c>
      <c r="S61" s="211"/>
      <c r="U61" s="257">
        <f>'Initial Info Client Demographic'!D47</f>
        <v>0</v>
      </c>
      <c r="W61" s="179">
        <f>'Initial Info Client Demographic'!E47</f>
        <v>0</v>
      </c>
      <c r="X61" s="182">
        <f>'Initial Info Client Demographic'!F47</f>
        <v>0</v>
      </c>
      <c r="Y61" s="183">
        <f>'Initial Info Client Demographic'!G47</f>
        <v>0</v>
      </c>
      <c r="Z61" s="179">
        <f>'Initial Info Client Demographic'!H47</f>
        <v>0</v>
      </c>
      <c r="AA61" s="182">
        <f>'Initial Info Client Demographic'!I47</f>
        <v>0</v>
      </c>
      <c r="AB61" s="183">
        <f>'Initial Info Client Demographic'!E47</f>
        <v>0</v>
      </c>
      <c r="AC61" s="183">
        <f>'Initial Info Client Demographic'!F47</f>
        <v>0</v>
      </c>
      <c r="AD61" s="183">
        <f>'Initial Info Client Demographic'!G47</f>
        <v>0</v>
      </c>
      <c r="AE61" s="183">
        <f>'Initial Info Client Demographic'!H47</f>
        <v>0</v>
      </c>
      <c r="AF61" s="183">
        <f>'Initial Info Client Demographic'!I47</f>
        <v>0</v>
      </c>
      <c r="AG61" s="183">
        <f>'Initial Info Client Demographic'!J47</f>
        <v>0</v>
      </c>
    </row>
    <row r="62" spans="1:33" ht="50.1" customHeight="1" x14ac:dyDescent="0.25">
      <c r="A62" s="2">
        <f t="shared" si="5"/>
        <v>35</v>
      </c>
      <c r="B62" s="319">
        <f>'Initial Info Client Demographic'!B48</f>
        <v>0</v>
      </c>
      <c r="C62" s="320">
        <f>'Initial Info Client Demographic'!C48</f>
        <v>0</v>
      </c>
      <c r="D62" s="244"/>
      <c r="E62" s="236"/>
      <c r="F62" s="259"/>
      <c r="G62" s="238"/>
      <c r="H62" s="242"/>
      <c r="I62" s="213"/>
      <c r="J62" s="214"/>
      <c r="K62" s="169"/>
      <c r="L62" s="166"/>
      <c r="M62" s="215"/>
      <c r="N62" s="123"/>
      <c r="O62" s="249">
        <f t="shared" si="1"/>
        <v>0</v>
      </c>
      <c r="P62" s="187"/>
      <c r="Q62" s="251">
        <f t="shared" si="2"/>
        <v>0</v>
      </c>
      <c r="R62" s="252">
        <f t="shared" si="3"/>
        <v>0</v>
      </c>
      <c r="S62" s="211"/>
      <c r="U62" s="257">
        <f>'Initial Info Client Demographic'!D48</f>
        <v>0</v>
      </c>
      <c r="W62" s="179">
        <f>'Initial Info Client Demographic'!E48</f>
        <v>0</v>
      </c>
      <c r="X62" s="182">
        <f>'Initial Info Client Demographic'!F48</f>
        <v>0</v>
      </c>
      <c r="Y62" s="183">
        <f>'Initial Info Client Demographic'!G48</f>
        <v>0</v>
      </c>
      <c r="Z62" s="179">
        <f>'Initial Info Client Demographic'!H48</f>
        <v>0</v>
      </c>
      <c r="AA62" s="182">
        <f>'Initial Info Client Demographic'!I48</f>
        <v>0</v>
      </c>
      <c r="AB62" s="183">
        <f>'Initial Info Client Demographic'!E48</f>
        <v>0</v>
      </c>
      <c r="AC62" s="183">
        <f>'Initial Info Client Demographic'!F48</f>
        <v>0</v>
      </c>
      <c r="AD62" s="183">
        <f>'Initial Info Client Demographic'!G48</f>
        <v>0</v>
      </c>
      <c r="AE62" s="183">
        <f>'Initial Info Client Demographic'!H48</f>
        <v>0</v>
      </c>
      <c r="AF62" s="183">
        <f>'Initial Info Client Demographic'!I48</f>
        <v>0</v>
      </c>
      <c r="AG62" s="183">
        <f>'Initial Info Client Demographic'!J48</f>
        <v>0</v>
      </c>
    </row>
    <row r="63" spans="1:33" ht="50.1" customHeight="1" x14ac:dyDescent="0.25">
      <c r="A63" s="2">
        <f t="shared" si="5"/>
        <v>36</v>
      </c>
      <c r="B63" s="321">
        <f>'Initial Info Client Demographic'!B49</f>
        <v>0</v>
      </c>
      <c r="C63" s="322">
        <f>'Initial Info Client Demographic'!C49</f>
        <v>0</v>
      </c>
      <c r="D63" s="229"/>
      <c r="E63" s="237"/>
      <c r="F63" s="234"/>
      <c r="G63" s="239"/>
      <c r="H63" s="243"/>
      <c r="I63" s="213"/>
      <c r="J63" s="214"/>
      <c r="K63" s="168"/>
      <c r="L63" s="167"/>
      <c r="M63" s="216"/>
      <c r="N63" s="141"/>
      <c r="O63" s="249">
        <f t="shared" si="1"/>
        <v>0</v>
      </c>
      <c r="P63" s="188"/>
      <c r="Q63" s="253">
        <f t="shared" si="2"/>
        <v>0</v>
      </c>
      <c r="R63" s="254">
        <f t="shared" si="3"/>
        <v>0</v>
      </c>
      <c r="S63" s="211"/>
      <c r="U63" s="257">
        <f>'Initial Info Client Demographic'!D49</f>
        <v>0</v>
      </c>
      <c r="W63" s="179">
        <f>'Initial Info Client Demographic'!E49</f>
        <v>0</v>
      </c>
      <c r="X63" s="182">
        <f>'Initial Info Client Demographic'!F49</f>
        <v>0</v>
      </c>
      <c r="Y63" s="183">
        <f>'Initial Info Client Demographic'!G49</f>
        <v>0</v>
      </c>
      <c r="Z63" s="179">
        <f>'Initial Info Client Demographic'!H49</f>
        <v>0</v>
      </c>
      <c r="AA63" s="182">
        <f>'Initial Info Client Demographic'!I49</f>
        <v>0</v>
      </c>
      <c r="AB63" s="183">
        <f>'Initial Info Client Demographic'!E49</f>
        <v>0</v>
      </c>
      <c r="AC63" s="183">
        <f>'Initial Info Client Demographic'!F49</f>
        <v>0</v>
      </c>
      <c r="AD63" s="183">
        <f>'Initial Info Client Demographic'!G49</f>
        <v>0</v>
      </c>
      <c r="AE63" s="183">
        <f>'Initial Info Client Demographic'!H49</f>
        <v>0</v>
      </c>
      <c r="AF63" s="183">
        <f>'Initial Info Client Demographic'!I49</f>
        <v>0</v>
      </c>
      <c r="AG63" s="183">
        <f>'Initial Info Client Demographic'!J49</f>
        <v>0</v>
      </c>
    </row>
    <row r="64" spans="1:33" ht="50.1" customHeight="1" x14ac:dyDescent="0.25">
      <c r="A64" s="2">
        <f t="shared" si="5"/>
        <v>37</v>
      </c>
      <c r="B64" s="319">
        <f>'Initial Info Client Demographic'!B50</f>
        <v>0</v>
      </c>
      <c r="C64" s="320">
        <f>'Initial Info Client Demographic'!C50</f>
        <v>0</v>
      </c>
      <c r="D64" s="244"/>
      <c r="E64" s="236"/>
      <c r="F64" s="259"/>
      <c r="G64" s="238"/>
      <c r="H64" s="242"/>
      <c r="I64" s="213"/>
      <c r="J64" s="214"/>
      <c r="K64" s="169"/>
      <c r="L64" s="166"/>
      <c r="M64" s="215"/>
      <c r="N64" s="123"/>
      <c r="O64" s="249">
        <f t="shared" si="1"/>
        <v>0</v>
      </c>
      <c r="P64" s="187"/>
      <c r="Q64" s="251">
        <f t="shared" si="2"/>
        <v>0</v>
      </c>
      <c r="R64" s="252">
        <f t="shared" si="3"/>
        <v>0</v>
      </c>
      <c r="S64" s="211"/>
      <c r="U64" s="257">
        <f>'Initial Info Client Demographic'!D50</f>
        <v>0</v>
      </c>
      <c r="W64" s="179">
        <f>'Initial Info Client Demographic'!E50</f>
        <v>0</v>
      </c>
      <c r="X64" s="182">
        <f>'Initial Info Client Demographic'!F50</f>
        <v>0</v>
      </c>
      <c r="Y64" s="183">
        <f>'Initial Info Client Demographic'!G50</f>
        <v>0</v>
      </c>
      <c r="Z64" s="179">
        <f>'Initial Info Client Demographic'!H50</f>
        <v>0</v>
      </c>
      <c r="AA64" s="182">
        <f>'Initial Info Client Demographic'!I50</f>
        <v>0</v>
      </c>
      <c r="AB64" s="183">
        <f>'Initial Info Client Demographic'!E50</f>
        <v>0</v>
      </c>
      <c r="AC64" s="183">
        <f>'Initial Info Client Demographic'!F50</f>
        <v>0</v>
      </c>
      <c r="AD64" s="183">
        <f>'Initial Info Client Demographic'!G50</f>
        <v>0</v>
      </c>
      <c r="AE64" s="183">
        <f>'Initial Info Client Demographic'!H50</f>
        <v>0</v>
      </c>
      <c r="AF64" s="183">
        <f>'Initial Info Client Demographic'!I50</f>
        <v>0</v>
      </c>
      <c r="AG64" s="183">
        <f>'Initial Info Client Demographic'!J50</f>
        <v>0</v>
      </c>
    </row>
    <row r="65" spans="1:33" ht="50.1" customHeight="1" x14ac:dyDescent="0.25">
      <c r="A65" s="2">
        <f t="shared" si="5"/>
        <v>38</v>
      </c>
      <c r="B65" s="321">
        <f>'Initial Info Client Demographic'!B51</f>
        <v>0</v>
      </c>
      <c r="C65" s="322">
        <f>'Initial Info Client Demographic'!C51</f>
        <v>0</v>
      </c>
      <c r="D65" s="229"/>
      <c r="E65" s="237"/>
      <c r="F65" s="234"/>
      <c r="G65" s="239"/>
      <c r="H65" s="243"/>
      <c r="I65" s="213"/>
      <c r="J65" s="214"/>
      <c r="K65" s="168"/>
      <c r="L65" s="167"/>
      <c r="M65" s="216"/>
      <c r="N65" s="141"/>
      <c r="O65" s="249">
        <f t="shared" si="1"/>
        <v>0</v>
      </c>
      <c r="P65" s="188"/>
      <c r="Q65" s="253">
        <f t="shared" si="2"/>
        <v>0</v>
      </c>
      <c r="R65" s="254">
        <f t="shared" si="3"/>
        <v>0</v>
      </c>
      <c r="S65" s="211"/>
      <c r="U65" s="257">
        <f>'Initial Info Client Demographic'!D51</f>
        <v>0</v>
      </c>
      <c r="W65" s="179">
        <f>'Initial Info Client Demographic'!E51</f>
        <v>0</v>
      </c>
      <c r="X65" s="182">
        <f>'Initial Info Client Demographic'!F51</f>
        <v>0</v>
      </c>
      <c r="Y65" s="183">
        <f>'Initial Info Client Demographic'!G51</f>
        <v>0</v>
      </c>
      <c r="Z65" s="179">
        <f>'Initial Info Client Demographic'!H51</f>
        <v>0</v>
      </c>
      <c r="AA65" s="182">
        <f>'Initial Info Client Demographic'!I51</f>
        <v>0</v>
      </c>
      <c r="AB65" s="183">
        <f>'Initial Info Client Demographic'!E51</f>
        <v>0</v>
      </c>
      <c r="AC65" s="183">
        <f>'Initial Info Client Demographic'!F51</f>
        <v>0</v>
      </c>
      <c r="AD65" s="183">
        <f>'Initial Info Client Demographic'!G51</f>
        <v>0</v>
      </c>
      <c r="AE65" s="183">
        <f>'Initial Info Client Demographic'!H51</f>
        <v>0</v>
      </c>
      <c r="AF65" s="183">
        <f>'Initial Info Client Demographic'!I51</f>
        <v>0</v>
      </c>
      <c r="AG65" s="183">
        <f>'Initial Info Client Demographic'!J51</f>
        <v>0</v>
      </c>
    </row>
    <row r="66" spans="1:33" ht="50.1" customHeight="1" x14ac:dyDescent="0.25">
      <c r="A66" s="2">
        <f t="shared" si="5"/>
        <v>39</v>
      </c>
      <c r="B66" s="319">
        <f>'Initial Info Client Demographic'!B52</f>
        <v>0</v>
      </c>
      <c r="C66" s="320">
        <f>'Initial Info Client Demographic'!C52</f>
        <v>0</v>
      </c>
      <c r="D66" s="244"/>
      <c r="E66" s="236"/>
      <c r="F66" s="259"/>
      <c r="G66" s="240"/>
      <c r="H66" s="242"/>
      <c r="I66" s="213"/>
      <c r="J66" s="214"/>
      <c r="K66" s="169"/>
      <c r="L66" s="166"/>
      <c r="M66" s="215"/>
      <c r="N66" s="123"/>
      <c r="O66" s="249">
        <f t="shared" si="1"/>
        <v>0</v>
      </c>
      <c r="P66" s="187"/>
      <c r="Q66" s="251">
        <f t="shared" si="2"/>
        <v>0</v>
      </c>
      <c r="R66" s="252">
        <f t="shared" si="3"/>
        <v>0</v>
      </c>
      <c r="S66" s="211"/>
      <c r="U66" s="257">
        <f>'Initial Info Client Demographic'!D52</f>
        <v>0</v>
      </c>
      <c r="W66" s="179">
        <f>'Initial Info Client Demographic'!E52</f>
        <v>0</v>
      </c>
      <c r="X66" s="182">
        <f>'Initial Info Client Demographic'!F52</f>
        <v>0</v>
      </c>
      <c r="Y66" s="183">
        <f>'Initial Info Client Demographic'!G52</f>
        <v>0</v>
      </c>
      <c r="Z66" s="179">
        <f>'Initial Info Client Demographic'!H52</f>
        <v>0</v>
      </c>
      <c r="AA66" s="182">
        <f>'Initial Info Client Demographic'!I52</f>
        <v>0</v>
      </c>
      <c r="AB66" s="183">
        <f>'Initial Info Client Demographic'!E52</f>
        <v>0</v>
      </c>
      <c r="AC66" s="183">
        <f>'Initial Info Client Demographic'!F52</f>
        <v>0</v>
      </c>
      <c r="AD66" s="183">
        <f>'Initial Info Client Demographic'!G52</f>
        <v>0</v>
      </c>
      <c r="AE66" s="183">
        <f>'Initial Info Client Demographic'!H52</f>
        <v>0</v>
      </c>
      <c r="AF66" s="183">
        <f>'Initial Info Client Demographic'!I52</f>
        <v>0</v>
      </c>
      <c r="AG66" s="183">
        <f>'Initial Info Client Demographic'!J52</f>
        <v>0</v>
      </c>
    </row>
    <row r="67" spans="1:33" ht="50.1" customHeight="1" x14ac:dyDescent="0.25">
      <c r="A67" s="2">
        <f t="shared" si="5"/>
        <v>40</v>
      </c>
      <c r="B67" s="321">
        <f>'Initial Info Client Demographic'!B53</f>
        <v>0</v>
      </c>
      <c r="C67" s="322">
        <f>'Initial Info Client Demographic'!C53</f>
        <v>0</v>
      </c>
      <c r="D67" s="229"/>
      <c r="E67" s="237"/>
      <c r="F67" s="234"/>
      <c r="G67" s="241"/>
      <c r="H67" s="243"/>
      <c r="I67" s="213"/>
      <c r="J67" s="214"/>
      <c r="K67" s="168"/>
      <c r="L67" s="167"/>
      <c r="M67" s="216"/>
      <c r="N67" s="141"/>
      <c r="O67" s="249">
        <f t="shared" si="1"/>
        <v>0</v>
      </c>
      <c r="P67" s="188"/>
      <c r="Q67" s="253">
        <f t="shared" si="2"/>
        <v>0</v>
      </c>
      <c r="R67" s="254">
        <f t="shared" si="3"/>
        <v>0</v>
      </c>
      <c r="S67" s="211"/>
      <c r="U67" s="257">
        <f>'Initial Info Client Demographic'!D53</f>
        <v>0</v>
      </c>
      <c r="W67" s="179">
        <f>'Initial Info Client Demographic'!E53</f>
        <v>0</v>
      </c>
      <c r="X67" s="182">
        <f>'Initial Info Client Demographic'!F53</f>
        <v>0</v>
      </c>
      <c r="Y67" s="183">
        <f>'Initial Info Client Demographic'!G53</f>
        <v>0</v>
      </c>
      <c r="Z67" s="179">
        <f>'Initial Info Client Demographic'!H53</f>
        <v>0</v>
      </c>
      <c r="AA67" s="182">
        <f>'Initial Info Client Demographic'!I53</f>
        <v>0</v>
      </c>
      <c r="AB67" s="183">
        <f>'Initial Info Client Demographic'!E53</f>
        <v>0</v>
      </c>
      <c r="AC67" s="183">
        <f>'Initial Info Client Demographic'!F53</f>
        <v>0</v>
      </c>
      <c r="AD67" s="183">
        <f>'Initial Info Client Demographic'!G53</f>
        <v>0</v>
      </c>
      <c r="AE67" s="183">
        <f>'Initial Info Client Demographic'!H53</f>
        <v>0</v>
      </c>
      <c r="AF67" s="183">
        <f>'Initial Info Client Demographic'!I53</f>
        <v>0</v>
      </c>
      <c r="AG67" s="183">
        <f>'Initial Info Client Demographic'!J53</f>
        <v>0</v>
      </c>
    </row>
    <row r="68" spans="1:33" ht="50.1" customHeight="1" x14ac:dyDescent="0.25">
      <c r="A68" s="2">
        <f t="shared" si="5"/>
        <v>41</v>
      </c>
      <c r="B68" s="319">
        <f>'Initial Info Client Demographic'!B54</f>
        <v>0</v>
      </c>
      <c r="C68" s="320">
        <f>'Initial Info Client Demographic'!C54</f>
        <v>0</v>
      </c>
      <c r="D68" s="244"/>
      <c r="E68" s="236"/>
      <c r="F68" s="259"/>
      <c r="G68" s="238"/>
      <c r="H68" s="242"/>
      <c r="I68" s="213"/>
      <c r="J68" s="214"/>
      <c r="K68" s="169"/>
      <c r="L68" s="166"/>
      <c r="M68" s="215"/>
      <c r="N68" s="123"/>
      <c r="O68" s="249">
        <f t="shared" si="1"/>
        <v>0</v>
      </c>
      <c r="P68" s="187"/>
      <c r="Q68" s="251">
        <f t="shared" si="2"/>
        <v>0</v>
      </c>
      <c r="R68" s="252">
        <f t="shared" si="3"/>
        <v>0</v>
      </c>
      <c r="S68" s="211"/>
      <c r="U68" s="257">
        <f>'Initial Info Client Demographic'!D54</f>
        <v>0</v>
      </c>
      <c r="W68" s="179">
        <f>'Initial Info Client Demographic'!E54</f>
        <v>0</v>
      </c>
      <c r="X68" s="182">
        <f>'Initial Info Client Demographic'!F54</f>
        <v>0</v>
      </c>
      <c r="Y68" s="183">
        <f>'Initial Info Client Demographic'!G54</f>
        <v>0</v>
      </c>
      <c r="Z68" s="179">
        <f>'Initial Info Client Demographic'!H54</f>
        <v>0</v>
      </c>
      <c r="AA68" s="182">
        <f>'Initial Info Client Demographic'!I54</f>
        <v>0</v>
      </c>
      <c r="AB68" s="183">
        <f>'Initial Info Client Demographic'!E54</f>
        <v>0</v>
      </c>
      <c r="AC68" s="183">
        <f>'Initial Info Client Demographic'!F54</f>
        <v>0</v>
      </c>
      <c r="AD68" s="183">
        <f>'Initial Info Client Demographic'!G54</f>
        <v>0</v>
      </c>
      <c r="AE68" s="183">
        <f>'Initial Info Client Demographic'!H54</f>
        <v>0</v>
      </c>
      <c r="AF68" s="183">
        <f>'Initial Info Client Demographic'!I54</f>
        <v>0</v>
      </c>
      <c r="AG68" s="183">
        <f>'Initial Info Client Demographic'!J54</f>
        <v>0</v>
      </c>
    </row>
    <row r="69" spans="1:33" ht="50.1" customHeight="1" x14ac:dyDescent="0.25">
      <c r="A69" s="2">
        <f t="shared" si="5"/>
        <v>42</v>
      </c>
      <c r="B69" s="321">
        <f>'Initial Info Client Demographic'!B55</f>
        <v>0</v>
      </c>
      <c r="C69" s="322">
        <f>'Initial Info Client Demographic'!C55</f>
        <v>0</v>
      </c>
      <c r="D69" s="229"/>
      <c r="E69" s="237"/>
      <c r="F69" s="234"/>
      <c r="G69" s="239"/>
      <c r="H69" s="243"/>
      <c r="I69" s="213"/>
      <c r="J69" s="214"/>
      <c r="K69" s="168"/>
      <c r="L69" s="167"/>
      <c r="M69" s="216"/>
      <c r="N69" s="141"/>
      <c r="O69" s="249">
        <f t="shared" si="1"/>
        <v>0</v>
      </c>
      <c r="P69" s="188"/>
      <c r="Q69" s="253">
        <f t="shared" si="2"/>
        <v>0</v>
      </c>
      <c r="R69" s="254">
        <f t="shared" si="3"/>
        <v>0</v>
      </c>
      <c r="S69" s="211"/>
      <c r="U69" s="257">
        <f>'Initial Info Client Demographic'!D55</f>
        <v>0</v>
      </c>
      <c r="W69" s="179">
        <f>'Initial Info Client Demographic'!E55</f>
        <v>0</v>
      </c>
      <c r="X69" s="182">
        <f>'Initial Info Client Demographic'!F55</f>
        <v>0</v>
      </c>
      <c r="Y69" s="183">
        <f>'Initial Info Client Demographic'!G55</f>
        <v>0</v>
      </c>
      <c r="Z69" s="179">
        <f>'Initial Info Client Demographic'!H55</f>
        <v>0</v>
      </c>
      <c r="AA69" s="182">
        <f>'Initial Info Client Demographic'!I55</f>
        <v>0</v>
      </c>
      <c r="AB69" s="183">
        <f>'Initial Info Client Demographic'!E55</f>
        <v>0</v>
      </c>
      <c r="AC69" s="183">
        <f>'Initial Info Client Demographic'!F55</f>
        <v>0</v>
      </c>
      <c r="AD69" s="183">
        <f>'Initial Info Client Demographic'!G55</f>
        <v>0</v>
      </c>
      <c r="AE69" s="183">
        <f>'Initial Info Client Demographic'!H55</f>
        <v>0</v>
      </c>
      <c r="AF69" s="183">
        <f>'Initial Info Client Demographic'!I55</f>
        <v>0</v>
      </c>
      <c r="AG69" s="183">
        <f>'Initial Info Client Demographic'!J55</f>
        <v>0</v>
      </c>
    </row>
    <row r="70" spans="1:33" ht="50.1" customHeight="1" x14ac:dyDescent="0.25">
      <c r="A70" s="2">
        <f t="shared" si="5"/>
        <v>43</v>
      </c>
      <c r="B70" s="319">
        <f>'Initial Info Client Demographic'!B56</f>
        <v>0</v>
      </c>
      <c r="C70" s="320">
        <f>'Initial Info Client Demographic'!C56</f>
        <v>0</v>
      </c>
      <c r="D70" s="244"/>
      <c r="E70" s="236"/>
      <c r="F70" s="259"/>
      <c r="G70" s="238"/>
      <c r="H70" s="242"/>
      <c r="I70" s="213"/>
      <c r="J70" s="214"/>
      <c r="K70" s="169"/>
      <c r="L70" s="166"/>
      <c r="M70" s="215"/>
      <c r="N70" s="123"/>
      <c r="O70" s="249">
        <f t="shared" si="1"/>
        <v>0</v>
      </c>
      <c r="P70" s="187"/>
      <c r="Q70" s="251">
        <f t="shared" si="2"/>
        <v>0</v>
      </c>
      <c r="R70" s="252">
        <f t="shared" si="3"/>
        <v>0</v>
      </c>
      <c r="S70" s="211"/>
      <c r="U70" s="257">
        <f>'Initial Info Client Demographic'!D56</f>
        <v>0</v>
      </c>
      <c r="W70" s="179">
        <f>'Initial Info Client Demographic'!E56</f>
        <v>0</v>
      </c>
      <c r="X70" s="182">
        <f>'Initial Info Client Demographic'!F56</f>
        <v>0</v>
      </c>
      <c r="Y70" s="183">
        <f>'Initial Info Client Demographic'!G56</f>
        <v>0</v>
      </c>
      <c r="Z70" s="179">
        <f>'Initial Info Client Demographic'!H56</f>
        <v>0</v>
      </c>
      <c r="AA70" s="182">
        <f>'Initial Info Client Demographic'!I56</f>
        <v>0</v>
      </c>
      <c r="AB70" s="183">
        <f>'Initial Info Client Demographic'!E56</f>
        <v>0</v>
      </c>
      <c r="AC70" s="183">
        <f>'Initial Info Client Demographic'!F56</f>
        <v>0</v>
      </c>
      <c r="AD70" s="183">
        <f>'Initial Info Client Demographic'!G56</f>
        <v>0</v>
      </c>
      <c r="AE70" s="183">
        <f>'Initial Info Client Demographic'!H56</f>
        <v>0</v>
      </c>
      <c r="AF70" s="183">
        <f>'Initial Info Client Demographic'!I56</f>
        <v>0</v>
      </c>
      <c r="AG70" s="183">
        <f>'Initial Info Client Demographic'!J56</f>
        <v>0</v>
      </c>
    </row>
    <row r="71" spans="1:33" ht="50.1" customHeight="1" x14ac:dyDescent="0.25">
      <c r="A71" s="2">
        <f t="shared" si="5"/>
        <v>44</v>
      </c>
      <c r="B71" s="321">
        <f>'Initial Info Client Demographic'!B57</f>
        <v>0</v>
      </c>
      <c r="C71" s="322">
        <f>'Initial Info Client Demographic'!C57</f>
        <v>0</v>
      </c>
      <c r="D71" s="229"/>
      <c r="E71" s="237"/>
      <c r="F71" s="234"/>
      <c r="G71" s="239"/>
      <c r="H71" s="243"/>
      <c r="I71" s="213"/>
      <c r="J71" s="214"/>
      <c r="K71" s="168"/>
      <c r="L71" s="167"/>
      <c r="M71" s="216"/>
      <c r="N71" s="141"/>
      <c r="O71" s="249">
        <f t="shared" si="1"/>
        <v>0</v>
      </c>
      <c r="P71" s="188"/>
      <c r="Q71" s="253">
        <f t="shared" si="2"/>
        <v>0</v>
      </c>
      <c r="R71" s="254">
        <f t="shared" si="3"/>
        <v>0</v>
      </c>
      <c r="S71" s="211"/>
      <c r="U71" s="257">
        <f>'Initial Info Client Demographic'!D57</f>
        <v>0</v>
      </c>
      <c r="W71" s="179">
        <f>'Initial Info Client Demographic'!E57</f>
        <v>0</v>
      </c>
      <c r="X71" s="182">
        <f>'Initial Info Client Demographic'!F57</f>
        <v>0</v>
      </c>
      <c r="Y71" s="183">
        <f>'Initial Info Client Demographic'!G57</f>
        <v>0</v>
      </c>
      <c r="Z71" s="179">
        <f>'Initial Info Client Demographic'!H57</f>
        <v>0</v>
      </c>
      <c r="AA71" s="182">
        <f>'Initial Info Client Demographic'!I57</f>
        <v>0</v>
      </c>
      <c r="AB71" s="183">
        <f>'Initial Info Client Demographic'!E57</f>
        <v>0</v>
      </c>
      <c r="AC71" s="183">
        <f>'Initial Info Client Demographic'!F57</f>
        <v>0</v>
      </c>
      <c r="AD71" s="183">
        <f>'Initial Info Client Demographic'!G57</f>
        <v>0</v>
      </c>
      <c r="AE71" s="183">
        <f>'Initial Info Client Demographic'!H57</f>
        <v>0</v>
      </c>
      <c r="AF71" s="183">
        <f>'Initial Info Client Demographic'!I57</f>
        <v>0</v>
      </c>
      <c r="AG71" s="183">
        <f>'Initial Info Client Demographic'!J57</f>
        <v>0</v>
      </c>
    </row>
    <row r="72" spans="1:33" ht="50.1" customHeight="1" x14ac:dyDescent="0.25">
      <c r="A72" s="2">
        <f t="shared" si="5"/>
        <v>45</v>
      </c>
      <c r="B72" s="319">
        <f>'Initial Info Client Demographic'!B58</f>
        <v>0</v>
      </c>
      <c r="C72" s="320">
        <f>'Initial Info Client Demographic'!C58</f>
        <v>0</v>
      </c>
      <c r="D72" s="244"/>
      <c r="E72" s="236"/>
      <c r="F72" s="259"/>
      <c r="G72" s="238"/>
      <c r="H72" s="242"/>
      <c r="I72" s="213"/>
      <c r="J72" s="214"/>
      <c r="K72" s="169"/>
      <c r="L72" s="166"/>
      <c r="M72" s="215"/>
      <c r="N72" s="123"/>
      <c r="O72" s="249">
        <f t="shared" si="1"/>
        <v>0</v>
      </c>
      <c r="P72" s="187"/>
      <c r="Q72" s="251">
        <f t="shared" si="2"/>
        <v>0</v>
      </c>
      <c r="R72" s="252">
        <f t="shared" si="3"/>
        <v>0</v>
      </c>
      <c r="S72" s="211"/>
      <c r="U72" s="257">
        <f>'Initial Info Client Demographic'!D58</f>
        <v>0</v>
      </c>
      <c r="W72" s="179">
        <f>'Initial Info Client Demographic'!E58</f>
        <v>0</v>
      </c>
      <c r="X72" s="182">
        <f>'Initial Info Client Demographic'!F58</f>
        <v>0</v>
      </c>
      <c r="Y72" s="183">
        <f>'Initial Info Client Demographic'!G58</f>
        <v>0</v>
      </c>
      <c r="Z72" s="179">
        <f>'Initial Info Client Demographic'!H58</f>
        <v>0</v>
      </c>
      <c r="AA72" s="182">
        <f>'Initial Info Client Demographic'!I58</f>
        <v>0</v>
      </c>
      <c r="AB72" s="183">
        <f>'Initial Info Client Demographic'!E58</f>
        <v>0</v>
      </c>
      <c r="AC72" s="183">
        <f>'Initial Info Client Demographic'!F58</f>
        <v>0</v>
      </c>
      <c r="AD72" s="183">
        <f>'Initial Info Client Demographic'!G58</f>
        <v>0</v>
      </c>
      <c r="AE72" s="183">
        <f>'Initial Info Client Demographic'!H58</f>
        <v>0</v>
      </c>
      <c r="AF72" s="183">
        <f>'Initial Info Client Demographic'!I58</f>
        <v>0</v>
      </c>
      <c r="AG72" s="183">
        <f>'Initial Info Client Demographic'!J58</f>
        <v>0</v>
      </c>
    </row>
    <row r="73" spans="1:33" ht="50.1" customHeight="1" x14ac:dyDescent="0.25">
      <c r="A73" s="2">
        <f t="shared" si="5"/>
        <v>46</v>
      </c>
      <c r="B73" s="321">
        <f>'Initial Info Client Demographic'!B59</f>
        <v>0</v>
      </c>
      <c r="C73" s="322">
        <f>'Initial Info Client Demographic'!C59</f>
        <v>0</v>
      </c>
      <c r="D73" s="229"/>
      <c r="E73" s="237"/>
      <c r="F73" s="234"/>
      <c r="G73" s="239"/>
      <c r="H73" s="243"/>
      <c r="I73" s="213"/>
      <c r="J73" s="214"/>
      <c r="K73" s="168"/>
      <c r="L73" s="167"/>
      <c r="M73" s="216"/>
      <c r="N73" s="141"/>
      <c r="O73" s="249">
        <f t="shared" si="1"/>
        <v>0</v>
      </c>
      <c r="P73" s="188"/>
      <c r="Q73" s="253">
        <f t="shared" si="2"/>
        <v>0</v>
      </c>
      <c r="R73" s="254">
        <f t="shared" si="3"/>
        <v>0</v>
      </c>
      <c r="S73" s="211"/>
      <c r="U73" s="257">
        <f>'Initial Info Client Demographic'!D59</f>
        <v>0</v>
      </c>
      <c r="W73" s="179">
        <f>'Initial Info Client Demographic'!E59</f>
        <v>0</v>
      </c>
      <c r="X73" s="182">
        <f>'Initial Info Client Demographic'!F59</f>
        <v>0</v>
      </c>
      <c r="Y73" s="183">
        <f>'Initial Info Client Demographic'!G59</f>
        <v>0</v>
      </c>
      <c r="Z73" s="179">
        <f>'Initial Info Client Demographic'!H59</f>
        <v>0</v>
      </c>
      <c r="AA73" s="182">
        <f>'Initial Info Client Demographic'!I59</f>
        <v>0</v>
      </c>
      <c r="AB73" s="183">
        <f>'Initial Info Client Demographic'!E59</f>
        <v>0</v>
      </c>
      <c r="AC73" s="183">
        <f>'Initial Info Client Demographic'!F59</f>
        <v>0</v>
      </c>
      <c r="AD73" s="183">
        <f>'Initial Info Client Demographic'!G59</f>
        <v>0</v>
      </c>
      <c r="AE73" s="183">
        <f>'Initial Info Client Demographic'!H59</f>
        <v>0</v>
      </c>
      <c r="AF73" s="183">
        <f>'Initial Info Client Demographic'!I59</f>
        <v>0</v>
      </c>
      <c r="AG73" s="183">
        <f>'Initial Info Client Demographic'!J59</f>
        <v>0</v>
      </c>
    </row>
    <row r="74" spans="1:33" ht="50.1" customHeight="1" x14ac:dyDescent="0.25">
      <c r="A74" s="2">
        <f t="shared" si="5"/>
        <v>47</v>
      </c>
      <c r="B74" s="319">
        <f>'Initial Info Client Demographic'!B60</f>
        <v>0</v>
      </c>
      <c r="C74" s="320">
        <f>'Initial Info Client Demographic'!C60</f>
        <v>0</v>
      </c>
      <c r="D74" s="244"/>
      <c r="E74" s="236"/>
      <c r="F74" s="259"/>
      <c r="G74" s="238"/>
      <c r="H74" s="242"/>
      <c r="I74" s="213"/>
      <c r="J74" s="214"/>
      <c r="K74" s="169"/>
      <c r="L74" s="166"/>
      <c r="M74" s="215"/>
      <c r="N74" s="123"/>
      <c r="O74" s="249">
        <f t="shared" si="1"/>
        <v>0</v>
      </c>
      <c r="P74" s="187"/>
      <c r="Q74" s="251">
        <f t="shared" si="2"/>
        <v>0</v>
      </c>
      <c r="R74" s="252">
        <f t="shared" si="3"/>
        <v>0</v>
      </c>
      <c r="S74" s="211"/>
      <c r="U74" s="257">
        <f>'Initial Info Client Demographic'!D60</f>
        <v>0</v>
      </c>
      <c r="W74" s="179">
        <f>'Initial Info Client Demographic'!E60</f>
        <v>0</v>
      </c>
      <c r="X74" s="182">
        <f>'Initial Info Client Demographic'!F60</f>
        <v>0</v>
      </c>
      <c r="Y74" s="183">
        <f>'Initial Info Client Demographic'!G60</f>
        <v>0</v>
      </c>
      <c r="Z74" s="179">
        <f>'Initial Info Client Demographic'!H60</f>
        <v>0</v>
      </c>
      <c r="AA74" s="182">
        <f>'Initial Info Client Demographic'!I60</f>
        <v>0</v>
      </c>
      <c r="AB74" s="183">
        <f>'Initial Info Client Demographic'!E60</f>
        <v>0</v>
      </c>
      <c r="AC74" s="183">
        <f>'Initial Info Client Demographic'!F60</f>
        <v>0</v>
      </c>
      <c r="AD74" s="183">
        <f>'Initial Info Client Demographic'!G60</f>
        <v>0</v>
      </c>
      <c r="AE74" s="183">
        <f>'Initial Info Client Demographic'!H60</f>
        <v>0</v>
      </c>
      <c r="AF74" s="183">
        <f>'Initial Info Client Demographic'!I60</f>
        <v>0</v>
      </c>
      <c r="AG74" s="183">
        <f>'Initial Info Client Demographic'!J60</f>
        <v>0</v>
      </c>
    </row>
    <row r="75" spans="1:33" ht="50.1" customHeight="1" x14ac:dyDescent="0.25">
      <c r="A75" s="2">
        <f t="shared" si="5"/>
        <v>48</v>
      </c>
      <c r="B75" s="321">
        <f>'Initial Info Client Demographic'!B61</f>
        <v>0</v>
      </c>
      <c r="C75" s="322">
        <f>'Initial Info Client Demographic'!C61</f>
        <v>0</v>
      </c>
      <c r="D75" s="229"/>
      <c r="E75" s="237"/>
      <c r="F75" s="234"/>
      <c r="G75" s="239"/>
      <c r="H75" s="243"/>
      <c r="I75" s="213"/>
      <c r="J75" s="214"/>
      <c r="K75" s="168"/>
      <c r="L75" s="167"/>
      <c r="M75" s="216"/>
      <c r="N75" s="141"/>
      <c r="O75" s="249">
        <f t="shared" si="1"/>
        <v>0</v>
      </c>
      <c r="P75" s="188"/>
      <c r="Q75" s="253">
        <f t="shared" si="2"/>
        <v>0</v>
      </c>
      <c r="R75" s="254">
        <f t="shared" si="3"/>
        <v>0</v>
      </c>
      <c r="S75" s="211"/>
      <c r="U75" s="257">
        <f>'Initial Info Client Demographic'!D61</f>
        <v>0</v>
      </c>
      <c r="W75" s="179">
        <f>'Initial Info Client Demographic'!E61</f>
        <v>0</v>
      </c>
      <c r="X75" s="182">
        <f>'Initial Info Client Demographic'!F61</f>
        <v>0</v>
      </c>
      <c r="Y75" s="183">
        <f>'Initial Info Client Demographic'!G61</f>
        <v>0</v>
      </c>
      <c r="Z75" s="179">
        <f>'Initial Info Client Demographic'!H61</f>
        <v>0</v>
      </c>
      <c r="AA75" s="182">
        <f>'Initial Info Client Demographic'!I61</f>
        <v>0</v>
      </c>
      <c r="AB75" s="183">
        <f>'Initial Info Client Demographic'!E61</f>
        <v>0</v>
      </c>
      <c r="AC75" s="183">
        <f>'Initial Info Client Demographic'!F61</f>
        <v>0</v>
      </c>
      <c r="AD75" s="183">
        <f>'Initial Info Client Demographic'!G61</f>
        <v>0</v>
      </c>
      <c r="AE75" s="183">
        <f>'Initial Info Client Demographic'!H61</f>
        <v>0</v>
      </c>
      <c r="AF75" s="183">
        <f>'Initial Info Client Demographic'!I61</f>
        <v>0</v>
      </c>
      <c r="AG75" s="183">
        <f>'Initial Info Client Demographic'!J61</f>
        <v>0</v>
      </c>
    </row>
    <row r="76" spans="1:33" ht="50.1" customHeight="1" x14ac:dyDescent="0.25">
      <c r="A76" s="2">
        <f t="shared" si="5"/>
        <v>49</v>
      </c>
      <c r="B76" s="319">
        <f>'Initial Info Client Demographic'!B62</f>
        <v>0</v>
      </c>
      <c r="C76" s="320">
        <f>'Initial Info Client Demographic'!C62</f>
        <v>0</v>
      </c>
      <c r="D76" s="244"/>
      <c r="E76" s="236"/>
      <c r="F76" s="259"/>
      <c r="G76" s="240"/>
      <c r="H76" s="242"/>
      <c r="I76" s="213"/>
      <c r="J76" s="214"/>
      <c r="K76" s="169"/>
      <c r="L76" s="166"/>
      <c r="M76" s="215"/>
      <c r="N76" s="123"/>
      <c r="O76" s="249">
        <f t="shared" si="1"/>
        <v>0</v>
      </c>
      <c r="P76" s="187"/>
      <c r="Q76" s="251">
        <f t="shared" si="2"/>
        <v>0</v>
      </c>
      <c r="R76" s="252">
        <f t="shared" si="3"/>
        <v>0</v>
      </c>
      <c r="S76" s="211"/>
      <c r="U76" s="257">
        <f>'Initial Info Client Demographic'!D62</f>
        <v>0</v>
      </c>
      <c r="W76" s="179">
        <f>'Initial Info Client Demographic'!E62</f>
        <v>0</v>
      </c>
      <c r="X76" s="182">
        <f>'Initial Info Client Demographic'!F62</f>
        <v>0</v>
      </c>
      <c r="Y76" s="183">
        <f>'Initial Info Client Demographic'!G62</f>
        <v>0</v>
      </c>
      <c r="Z76" s="179">
        <f>'Initial Info Client Demographic'!H62</f>
        <v>0</v>
      </c>
      <c r="AA76" s="182">
        <f>'Initial Info Client Demographic'!I62</f>
        <v>0</v>
      </c>
      <c r="AB76" s="183">
        <f>'Initial Info Client Demographic'!E62</f>
        <v>0</v>
      </c>
      <c r="AC76" s="183">
        <f>'Initial Info Client Demographic'!F62</f>
        <v>0</v>
      </c>
      <c r="AD76" s="183">
        <f>'Initial Info Client Demographic'!G62</f>
        <v>0</v>
      </c>
      <c r="AE76" s="183">
        <f>'Initial Info Client Demographic'!H62</f>
        <v>0</v>
      </c>
      <c r="AF76" s="183">
        <f>'Initial Info Client Demographic'!I62</f>
        <v>0</v>
      </c>
      <c r="AG76" s="183">
        <f>'Initial Info Client Demographic'!J62</f>
        <v>0</v>
      </c>
    </row>
    <row r="77" spans="1:33" ht="50.1" customHeight="1" x14ac:dyDescent="0.25">
      <c r="A77" s="2">
        <f t="shared" si="5"/>
        <v>50</v>
      </c>
      <c r="B77" s="321">
        <f>'Initial Info Client Demographic'!B63</f>
        <v>0</v>
      </c>
      <c r="C77" s="322">
        <f>'Initial Info Client Demographic'!C63</f>
        <v>0</v>
      </c>
      <c r="D77" s="229"/>
      <c r="E77" s="237"/>
      <c r="F77" s="234"/>
      <c r="G77" s="241"/>
      <c r="H77" s="243"/>
      <c r="I77" s="213"/>
      <c r="J77" s="214"/>
      <c r="K77" s="168"/>
      <c r="L77" s="167"/>
      <c r="M77" s="216"/>
      <c r="N77" s="141"/>
      <c r="O77" s="249">
        <f t="shared" si="1"/>
        <v>0</v>
      </c>
      <c r="P77" s="188"/>
      <c r="Q77" s="253">
        <f t="shared" si="2"/>
        <v>0</v>
      </c>
      <c r="R77" s="254">
        <f t="shared" si="3"/>
        <v>0</v>
      </c>
      <c r="S77" s="211"/>
      <c r="U77" s="257">
        <f>'Initial Info Client Demographic'!D63</f>
        <v>0</v>
      </c>
      <c r="W77" s="179">
        <f>'Initial Info Client Demographic'!E63</f>
        <v>0</v>
      </c>
      <c r="X77" s="182">
        <f>'Initial Info Client Demographic'!F63</f>
        <v>0</v>
      </c>
      <c r="Y77" s="183">
        <f>'Initial Info Client Demographic'!G63</f>
        <v>0</v>
      </c>
      <c r="Z77" s="179">
        <f>'Initial Info Client Demographic'!H63</f>
        <v>0</v>
      </c>
      <c r="AA77" s="182">
        <f>'Initial Info Client Demographic'!I63</f>
        <v>0</v>
      </c>
      <c r="AB77" s="183">
        <f>'Initial Info Client Demographic'!E63</f>
        <v>0</v>
      </c>
      <c r="AC77" s="183">
        <f>'Initial Info Client Demographic'!F63</f>
        <v>0</v>
      </c>
      <c r="AD77" s="183">
        <f>'Initial Info Client Demographic'!G63</f>
        <v>0</v>
      </c>
      <c r="AE77" s="183">
        <f>'Initial Info Client Demographic'!H63</f>
        <v>0</v>
      </c>
      <c r="AF77" s="183">
        <f>'Initial Info Client Demographic'!I63</f>
        <v>0</v>
      </c>
      <c r="AG77" s="183">
        <f>'Initial Info Client Demographic'!J63</f>
        <v>0</v>
      </c>
    </row>
    <row r="78" spans="1:33" ht="50.1" customHeight="1" x14ac:dyDescent="0.25">
      <c r="A78" s="2">
        <f t="shared" si="5"/>
        <v>51</v>
      </c>
      <c r="B78" s="319">
        <f>'Initial Info Client Demographic'!B64</f>
        <v>0</v>
      </c>
      <c r="C78" s="320">
        <f>'Initial Info Client Demographic'!C64</f>
        <v>0</v>
      </c>
      <c r="D78" s="244"/>
      <c r="E78" s="236"/>
      <c r="F78" s="259"/>
      <c r="G78" s="238"/>
      <c r="H78" s="242"/>
      <c r="I78" s="213"/>
      <c r="J78" s="214"/>
      <c r="K78" s="169"/>
      <c r="L78" s="166"/>
      <c r="M78" s="215"/>
      <c r="N78" s="123"/>
      <c r="O78" s="249">
        <f t="shared" si="1"/>
        <v>0</v>
      </c>
      <c r="P78" s="187"/>
      <c r="Q78" s="251">
        <f t="shared" si="2"/>
        <v>0</v>
      </c>
      <c r="R78" s="252">
        <f t="shared" si="3"/>
        <v>0</v>
      </c>
      <c r="S78" s="211"/>
      <c r="U78" s="257">
        <f>'Initial Info Client Demographic'!D64</f>
        <v>0</v>
      </c>
      <c r="W78" s="179">
        <f>'Initial Info Client Demographic'!E64</f>
        <v>0</v>
      </c>
      <c r="X78" s="182">
        <f>'Initial Info Client Demographic'!F64</f>
        <v>0</v>
      </c>
      <c r="Y78" s="183">
        <f>'Initial Info Client Demographic'!G64</f>
        <v>0</v>
      </c>
      <c r="Z78" s="179">
        <f>'Initial Info Client Demographic'!H64</f>
        <v>0</v>
      </c>
      <c r="AA78" s="182">
        <f>'Initial Info Client Demographic'!I64</f>
        <v>0</v>
      </c>
      <c r="AB78" s="183">
        <f>'Initial Info Client Demographic'!E64</f>
        <v>0</v>
      </c>
      <c r="AC78" s="183">
        <f>'Initial Info Client Demographic'!F64</f>
        <v>0</v>
      </c>
      <c r="AD78" s="183">
        <f>'Initial Info Client Demographic'!G64</f>
        <v>0</v>
      </c>
      <c r="AE78" s="183">
        <f>'Initial Info Client Demographic'!H64</f>
        <v>0</v>
      </c>
      <c r="AF78" s="183">
        <f>'Initial Info Client Demographic'!I64</f>
        <v>0</v>
      </c>
      <c r="AG78" s="183">
        <f>'Initial Info Client Demographic'!J64</f>
        <v>0</v>
      </c>
    </row>
    <row r="79" spans="1:33" ht="50.1" customHeight="1" x14ac:dyDescent="0.25">
      <c r="A79" s="2">
        <f t="shared" si="5"/>
        <v>52</v>
      </c>
      <c r="B79" s="321">
        <f>'Initial Info Client Demographic'!B65</f>
        <v>0</v>
      </c>
      <c r="C79" s="322">
        <f>'Initial Info Client Demographic'!C65</f>
        <v>0</v>
      </c>
      <c r="D79" s="229"/>
      <c r="E79" s="237"/>
      <c r="F79" s="234"/>
      <c r="G79" s="239"/>
      <c r="H79" s="243"/>
      <c r="I79" s="213"/>
      <c r="J79" s="214"/>
      <c r="K79" s="168"/>
      <c r="L79" s="167"/>
      <c r="M79" s="216"/>
      <c r="N79" s="141"/>
      <c r="O79" s="249">
        <f t="shared" si="1"/>
        <v>0</v>
      </c>
      <c r="P79" s="188"/>
      <c r="Q79" s="253">
        <f t="shared" si="2"/>
        <v>0</v>
      </c>
      <c r="R79" s="254">
        <f t="shared" si="3"/>
        <v>0</v>
      </c>
      <c r="S79" s="211"/>
      <c r="U79" s="257">
        <f>'Initial Info Client Demographic'!D65</f>
        <v>0</v>
      </c>
      <c r="W79" s="179">
        <f>'Initial Info Client Demographic'!E65</f>
        <v>0</v>
      </c>
      <c r="X79" s="182">
        <f>'Initial Info Client Demographic'!F65</f>
        <v>0</v>
      </c>
      <c r="Y79" s="183">
        <f>'Initial Info Client Demographic'!G65</f>
        <v>0</v>
      </c>
      <c r="Z79" s="179">
        <f>'Initial Info Client Demographic'!H65</f>
        <v>0</v>
      </c>
      <c r="AA79" s="182">
        <f>'Initial Info Client Demographic'!I65</f>
        <v>0</v>
      </c>
      <c r="AB79" s="183">
        <f>'Initial Info Client Demographic'!E65</f>
        <v>0</v>
      </c>
      <c r="AC79" s="183">
        <f>'Initial Info Client Demographic'!F65</f>
        <v>0</v>
      </c>
      <c r="AD79" s="183">
        <f>'Initial Info Client Demographic'!G65</f>
        <v>0</v>
      </c>
      <c r="AE79" s="183">
        <f>'Initial Info Client Demographic'!H65</f>
        <v>0</v>
      </c>
      <c r="AF79" s="183">
        <f>'Initial Info Client Demographic'!I65</f>
        <v>0</v>
      </c>
      <c r="AG79" s="183">
        <f>'Initial Info Client Demographic'!J65</f>
        <v>0</v>
      </c>
    </row>
    <row r="80" spans="1:33" ht="50.1" customHeight="1" x14ac:dyDescent="0.25">
      <c r="A80" s="2">
        <f t="shared" si="5"/>
        <v>53</v>
      </c>
      <c r="B80" s="319">
        <f>'Initial Info Client Demographic'!B66</f>
        <v>0</v>
      </c>
      <c r="C80" s="320">
        <f>'Initial Info Client Demographic'!C66</f>
        <v>0</v>
      </c>
      <c r="D80" s="244"/>
      <c r="E80" s="236"/>
      <c r="F80" s="259"/>
      <c r="G80" s="238"/>
      <c r="H80" s="242"/>
      <c r="I80" s="213"/>
      <c r="J80" s="214"/>
      <c r="K80" s="169"/>
      <c r="L80" s="166"/>
      <c r="M80" s="215"/>
      <c r="N80" s="123"/>
      <c r="O80" s="249">
        <f t="shared" si="1"/>
        <v>0</v>
      </c>
      <c r="P80" s="187"/>
      <c r="Q80" s="251">
        <f t="shared" si="2"/>
        <v>0</v>
      </c>
      <c r="R80" s="252">
        <f t="shared" si="3"/>
        <v>0</v>
      </c>
      <c r="S80" s="211"/>
      <c r="U80" s="257">
        <f>'Initial Info Client Demographic'!D66</f>
        <v>0</v>
      </c>
      <c r="W80" s="179">
        <f>'Initial Info Client Demographic'!E66</f>
        <v>0</v>
      </c>
      <c r="X80" s="182">
        <f>'Initial Info Client Demographic'!F66</f>
        <v>0</v>
      </c>
      <c r="Y80" s="183">
        <f>'Initial Info Client Demographic'!G66</f>
        <v>0</v>
      </c>
      <c r="Z80" s="179">
        <f>'Initial Info Client Demographic'!H66</f>
        <v>0</v>
      </c>
      <c r="AA80" s="182">
        <f>'Initial Info Client Demographic'!I66</f>
        <v>0</v>
      </c>
      <c r="AB80" s="183">
        <f>'Initial Info Client Demographic'!E66</f>
        <v>0</v>
      </c>
      <c r="AC80" s="183">
        <f>'Initial Info Client Demographic'!F66</f>
        <v>0</v>
      </c>
      <c r="AD80" s="183">
        <f>'Initial Info Client Demographic'!G66</f>
        <v>0</v>
      </c>
      <c r="AE80" s="183">
        <f>'Initial Info Client Demographic'!H66</f>
        <v>0</v>
      </c>
      <c r="AF80" s="183">
        <f>'Initial Info Client Demographic'!I66</f>
        <v>0</v>
      </c>
      <c r="AG80" s="183">
        <f>'Initial Info Client Demographic'!J66</f>
        <v>0</v>
      </c>
    </row>
    <row r="81" spans="1:33" ht="50.1" customHeight="1" x14ac:dyDescent="0.25">
      <c r="A81" s="2">
        <f t="shared" si="5"/>
        <v>54</v>
      </c>
      <c r="B81" s="321">
        <f>'Initial Info Client Demographic'!B67</f>
        <v>0</v>
      </c>
      <c r="C81" s="322">
        <f>'Initial Info Client Demographic'!C67</f>
        <v>0</v>
      </c>
      <c r="D81" s="229"/>
      <c r="E81" s="237"/>
      <c r="F81" s="234"/>
      <c r="G81" s="239"/>
      <c r="H81" s="243"/>
      <c r="I81" s="213"/>
      <c r="J81" s="214"/>
      <c r="K81" s="168"/>
      <c r="L81" s="167"/>
      <c r="M81" s="216"/>
      <c r="N81" s="141"/>
      <c r="O81" s="249">
        <f t="shared" si="1"/>
        <v>0</v>
      </c>
      <c r="P81" s="188"/>
      <c r="Q81" s="253">
        <f t="shared" si="2"/>
        <v>0</v>
      </c>
      <c r="R81" s="254">
        <f t="shared" si="3"/>
        <v>0</v>
      </c>
      <c r="S81" s="211"/>
      <c r="U81" s="257">
        <f>'Initial Info Client Demographic'!D67</f>
        <v>0</v>
      </c>
      <c r="W81" s="179">
        <f>'Initial Info Client Demographic'!E67</f>
        <v>0</v>
      </c>
      <c r="X81" s="182">
        <f>'Initial Info Client Demographic'!F67</f>
        <v>0</v>
      </c>
      <c r="Y81" s="183">
        <f>'Initial Info Client Demographic'!G67</f>
        <v>0</v>
      </c>
      <c r="Z81" s="179">
        <f>'Initial Info Client Demographic'!H67</f>
        <v>0</v>
      </c>
      <c r="AA81" s="182">
        <f>'Initial Info Client Demographic'!I67</f>
        <v>0</v>
      </c>
      <c r="AB81" s="183">
        <f>'Initial Info Client Demographic'!E67</f>
        <v>0</v>
      </c>
      <c r="AC81" s="183">
        <f>'Initial Info Client Demographic'!F67</f>
        <v>0</v>
      </c>
      <c r="AD81" s="183">
        <f>'Initial Info Client Demographic'!G67</f>
        <v>0</v>
      </c>
      <c r="AE81" s="183">
        <f>'Initial Info Client Demographic'!H67</f>
        <v>0</v>
      </c>
      <c r="AF81" s="183">
        <f>'Initial Info Client Demographic'!I67</f>
        <v>0</v>
      </c>
      <c r="AG81" s="183">
        <f>'Initial Info Client Demographic'!J67</f>
        <v>0</v>
      </c>
    </row>
    <row r="82" spans="1:33" ht="50.1" customHeight="1" x14ac:dyDescent="0.25">
      <c r="A82" s="2">
        <f t="shared" si="5"/>
        <v>55</v>
      </c>
      <c r="B82" s="319">
        <f>'Initial Info Client Demographic'!B68</f>
        <v>0</v>
      </c>
      <c r="C82" s="320">
        <f>'Initial Info Client Demographic'!C68</f>
        <v>0</v>
      </c>
      <c r="D82" s="244"/>
      <c r="E82" s="236"/>
      <c r="F82" s="259"/>
      <c r="G82" s="238"/>
      <c r="H82" s="242"/>
      <c r="I82" s="213"/>
      <c r="J82" s="214"/>
      <c r="K82" s="169"/>
      <c r="L82" s="166"/>
      <c r="M82" s="215"/>
      <c r="N82" s="123"/>
      <c r="O82" s="249">
        <f t="shared" si="1"/>
        <v>0</v>
      </c>
      <c r="P82" s="187"/>
      <c r="Q82" s="251">
        <f t="shared" si="2"/>
        <v>0</v>
      </c>
      <c r="R82" s="252">
        <f t="shared" si="3"/>
        <v>0</v>
      </c>
      <c r="S82" s="211"/>
      <c r="U82" s="257">
        <f>'Initial Info Client Demographic'!D68</f>
        <v>0</v>
      </c>
      <c r="W82" s="179">
        <f>'Initial Info Client Demographic'!E68</f>
        <v>0</v>
      </c>
      <c r="X82" s="182">
        <f>'Initial Info Client Demographic'!F68</f>
        <v>0</v>
      </c>
      <c r="Y82" s="183">
        <f>'Initial Info Client Demographic'!G68</f>
        <v>0</v>
      </c>
      <c r="Z82" s="179">
        <f>'Initial Info Client Demographic'!H68</f>
        <v>0</v>
      </c>
      <c r="AA82" s="182">
        <f>'Initial Info Client Demographic'!I68</f>
        <v>0</v>
      </c>
      <c r="AB82" s="183">
        <f>'Initial Info Client Demographic'!E68</f>
        <v>0</v>
      </c>
      <c r="AC82" s="183">
        <f>'Initial Info Client Demographic'!F68</f>
        <v>0</v>
      </c>
      <c r="AD82" s="183">
        <f>'Initial Info Client Demographic'!G68</f>
        <v>0</v>
      </c>
      <c r="AE82" s="183">
        <f>'Initial Info Client Demographic'!H68</f>
        <v>0</v>
      </c>
      <c r="AF82" s="183">
        <f>'Initial Info Client Demographic'!I68</f>
        <v>0</v>
      </c>
      <c r="AG82" s="183">
        <f>'Initial Info Client Demographic'!J68</f>
        <v>0</v>
      </c>
    </row>
    <row r="83" spans="1:33" ht="50.1" customHeight="1" x14ac:dyDescent="0.25">
      <c r="A83" s="2">
        <f t="shared" si="5"/>
        <v>56</v>
      </c>
      <c r="B83" s="321">
        <f>'Initial Info Client Demographic'!B69</f>
        <v>0</v>
      </c>
      <c r="C83" s="322">
        <f>'Initial Info Client Demographic'!C69</f>
        <v>0</v>
      </c>
      <c r="D83" s="229"/>
      <c r="E83" s="237"/>
      <c r="F83" s="234"/>
      <c r="G83" s="239"/>
      <c r="H83" s="243"/>
      <c r="I83" s="213"/>
      <c r="J83" s="214"/>
      <c r="K83" s="168"/>
      <c r="L83" s="167"/>
      <c r="M83" s="216"/>
      <c r="N83" s="141"/>
      <c r="O83" s="249">
        <f t="shared" si="1"/>
        <v>0</v>
      </c>
      <c r="P83" s="188"/>
      <c r="Q83" s="253">
        <f t="shared" si="2"/>
        <v>0</v>
      </c>
      <c r="R83" s="254">
        <f t="shared" si="3"/>
        <v>0</v>
      </c>
      <c r="S83" s="211"/>
      <c r="U83" s="257">
        <f>'Initial Info Client Demographic'!D69</f>
        <v>0</v>
      </c>
      <c r="W83" s="179">
        <f>'Initial Info Client Demographic'!E69</f>
        <v>0</v>
      </c>
      <c r="X83" s="182">
        <f>'Initial Info Client Demographic'!F69</f>
        <v>0</v>
      </c>
      <c r="Y83" s="183">
        <f>'Initial Info Client Demographic'!G69</f>
        <v>0</v>
      </c>
      <c r="Z83" s="179">
        <f>'Initial Info Client Demographic'!H69</f>
        <v>0</v>
      </c>
      <c r="AA83" s="182">
        <f>'Initial Info Client Demographic'!I69</f>
        <v>0</v>
      </c>
      <c r="AB83" s="183">
        <f>'Initial Info Client Demographic'!E69</f>
        <v>0</v>
      </c>
      <c r="AC83" s="183">
        <f>'Initial Info Client Demographic'!F69</f>
        <v>0</v>
      </c>
      <c r="AD83" s="183">
        <f>'Initial Info Client Demographic'!G69</f>
        <v>0</v>
      </c>
      <c r="AE83" s="183">
        <f>'Initial Info Client Demographic'!H69</f>
        <v>0</v>
      </c>
      <c r="AF83" s="183">
        <f>'Initial Info Client Demographic'!I69</f>
        <v>0</v>
      </c>
      <c r="AG83" s="183">
        <f>'Initial Info Client Demographic'!J69</f>
        <v>0</v>
      </c>
    </row>
    <row r="84" spans="1:33" ht="50.1" customHeight="1" x14ac:dyDescent="0.25">
      <c r="A84" s="2">
        <f t="shared" ref="A84:A115" si="6">ROW(A57)</f>
        <v>57</v>
      </c>
      <c r="B84" s="319">
        <f>'Initial Info Client Demographic'!B70</f>
        <v>0</v>
      </c>
      <c r="C84" s="320">
        <f>'Initial Info Client Demographic'!C70</f>
        <v>0</v>
      </c>
      <c r="D84" s="244"/>
      <c r="E84" s="236"/>
      <c r="F84" s="259"/>
      <c r="G84" s="238"/>
      <c r="H84" s="242"/>
      <c r="I84" s="213"/>
      <c r="J84" s="214"/>
      <c r="K84" s="169"/>
      <c r="L84" s="166"/>
      <c r="M84" s="215"/>
      <c r="N84" s="123"/>
      <c r="O84" s="249">
        <f t="shared" si="1"/>
        <v>0</v>
      </c>
      <c r="P84" s="187"/>
      <c r="Q84" s="251">
        <f t="shared" si="2"/>
        <v>0</v>
      </c>
      <c r="R84" s="252">
        <f t="shared" si="3"/>
        <v>0</v>
      </c>
      <c r="S84" s="211"/>
      <c r="U84" s="257">
        <f>'Initial Info Client Demographic'!D70</f>
        <v>0</v>
      </c>
      <c r="W84" s="179">
        <f>'Initial Info Client Demographic'!E70</f>
        <v>0</v>
      </c>
      <c r="X84" s="182">
        <f>'Initial Info Client Demographic'!F70</f>
        <v>0</v>
      </c>
      <c r="Y84" s="183">
        <f>'Initial Info Client Demographic'!G70</f>
        <v>0</v>
      </c>
      <c r="Z84" s="179">
        <f>'Initial Info Client Demographic'!H70</f>
        <v>0</v>
      </c>
      <c r="AA84" s="182">
        <f>'Initial Info Client Demographic'!I70</f>
        <v>0</v>
      </c>
      <c r="AB84" s="183">
        <f>'Initial Info Client Demographic'!E70</f>
        <v>0</v>
      </c>
      <c r="AC84" s="183">
        <f>'Initial Info Client Demographic'!F70</f>
        <v>0</v>
      </c>
      <c r="AD84" s="183">
        <f>'Initial Info Client Demographic'!G70</f>
        <v>0</v>
      </c>
      <c r="AE84" s="183">
        <f>'Initial Info Client Demographic'!H70</f>
        <v>0</v>
      </c>
      <c r="AF84" s="183">
        <f>'Initial Info Client Demographic'!I70</f>
        <v>0</v>
      </c>
      <c r="AG84" s="183">
        <f>'Initial Info Client Demographic'!J70</f>
        <v>0</v>
      </c>
    </row>
    <row r="85" spans="1:33" ht="50.1" customHeight="1" x14ac:dyDescent="0.25">
      <c r="A85" s="2">
        <f t="shared" si="6"/>
        <v>58</v>
      </c>
      <c r="B85" s="321">
        <f>'Initial Info Client Demographic'!B71</f>
        <v>0</v>
      </c>
      <c r="C85" s="322">
        <f>'Initial Info Client Demographic'!C71</f>
        <v>0</v>
      </c>
      <c r="D85" s="229"/>
      <c r="E85" s="237"/>
      <c r="F85" s="234"/>
      <c r="G85" s="239"/>
      <c r="H85" s="243"/>
      <c r="I85" s="213"/>
      <c r="J85" s="214"/>
      <c r="K85" s="168"/>
      <c r="L85" s="167"/>
      <c r="M85" s="216"/>
      <c r="N85" s="141"/>
      <c r="O85" s="249">
        <f t="shared" si="1"/>
        <v>0</v>
      </c>
      <c r="P85" s="188"/>
      <c r="Q85" s="253">
        <f t="shared" si="2"/>
        <v>0</v>
      </c>
      <c r="R85" s="254">
        <f t="shared" si="3"/>
        <v>0</v>
      </c>
      <c r="S85" s="211"/>
      <c r="U85" s="257">
        <f>'Initial Info Client Demographic'!D71</f>
        <v>0</v>
      </c>
      <c r="W85" s="179">
        <f>'Initial Info Client Demographic'!E71</f>
        <v>0</v>
      </c>
      <c r="X85" s="182">
        <f>'Initial Info Client Demographic'!F71</f>
        <v>0</v>
      </c>
      <c r="Y85" s="183">
        <f>'Initial Info Client Demographic'!G71</f>
        <v>0</v>
      </c>
      <c r="Z85" s="179">
        <f>'Initial Info Client Demographic'!H71</f>
        <v>0</v>
      </c>
      <c r="AA85" s="182">
        <f>'Initial Info Client Demographic'!I71</f>
        <v>0</v>
      </c>
      <c r="AB85" s="183">
        <f>'Initial Info Client Demographic'!E71</f>
        <v>0</v>
      </c>
      <c r="AC85" s="183">
        <f>'Initial Info Client Demographic'!F71</f>
        <v>0</v>
      </c>
      <c r="AD85" s="183">
        <f>'Initial Info Client Demographic'!G71</f>
        <v>0</v>
      </c>
      <c r="AE85" s="183">
        <f>'Initial Info Client Demographic'!H71</f>
        <v>0</v>
      </c>
      <c r="AF85" s="183">
        <f>'Initial Info Client Demographic'!I71</f>
        <v>0</v>
      </c>
      <c r="AG85" s="183">
        <f>'Initial Info Client Demographic'!J71</f>
        <v>0</v>
      </c>
    </row>
    <row r="86" spans="1:33" ht="50.1" customHeight="1" x14ac:dyDescent="0.25">
      <c r="A86" s="2">
        <f t="shared" si="6"/>
        <v>59</v>
      </c>
      <c r="B86" s="319">
        <f>'Initial Info Client Demographic'!B72</f>
        <v>0</v>
      </c>
      <c r="C86" s="320">
        <f>'Initial Info Client Demographic'!C72</f>
        <v>0</v>
      </c>
      <c r="D86" s="244"/>
      <c r="E86" s="236"/>
      <c r="F86" s="259"/>
      <c r="G86" s="240"/>
      <c r="H86" s="242"/>
      <c r="I86" s="213"/>
      <c r="J86" s="214"/>
      <c r="K86" s="169"/>
      <c r="L86" s="166"/>
      <c r="M86" s="215"/>
      <c r="N86" s="123"/>
      <c r="O86" s="249">
        <f t="shared" si="1"/>
        <v>0</v>
      </c>
      <c r="P86" s="187"/>
      <c r="Q86" s="251">
        <f t="shared" si="2"/>
        <v>0</v>
      </c>
      <c r="R86" s="252">
        <f t="shared" si="3"/>
        <v>0</v>
      </c>
      <c r="S86" s="211"/>
      <c r="U86" s="257">
        <f>'Initial Info Client Demographic'!D72</f>
        <v>0</v>
      </c>
      <c r="W86" s="179">
        <f>'Initial Info Client Demographic'!E72</f>
        <v>0</v>
      </c>
      <c r="X86" s="182">
        <f>'Initial Info Client Demographic'!F72</f>
        <v>0</v>
      </c>
      <c r="Y86" s="183">
        <f>'Initial Info Client Demographic'!G72</f>
        <v>0</v>
      </c>
      <c r="Z86" s="179">
        <f>'Initial Info Client Demographic'!H72</f>
        <v>0</v>
      </c>
      <c r="AA86" s="182">
        <f>'Initial Info Client Demographic'!I72</f>
        <v>0</v>
      </c>
      <c r="AB86" s="183">
        <f>'Initial Info Client Demographic'!E72</f>
        <v>0</v>
      </c>
      <c r="AC86" s="183">
        <f>'Initial Info Client Demographic'!F72</f>
        <v>0</v>
      </c>
      <c r="AD86" s="183">
        <f>'Initial Info Client Demographic'!G72</f>
        <v>0</v>
      </c>
      <c r="AE86" s="183">
        <f>'Initial Info Client Demographic'!H72</f>
        <v>0</v>
      </c>
      <c r="AF86" s="183">
        <f>'Initial Info Client Demographic'!I72</f>
        <v>0</v>
      </c>
      <c r="AG86" s="183">
        <f>'Initial Info Client Demographic'!J72</f>
        <v>0</v>
      </c>
    </row>
    <row r="87" spans="1:33" ht="50.1" customHeight="1" x14ac:dyDescent="0.25">
      <c r="A87" s="2">
        <f t="shared" si="6"/>
        <v>60</v>
      </c>
      <c r="B87" s="321">
        <f>'Initial Info Client Demographic'!B73</f>
        <v>0</v>
      </c>
      <c r="C87" s="322">
        <f>'Initial Info Client Demographic'!C73</f>
        <v>0</v>
      </c>
      <c r="D87" s="229"/>
      <c r="E87" s="237"/>
      <c r="F87" s="234"/>
      <c r="G87" s="241"/>
      <c r="H87" s="243"/>
      <c r="I87" s="213"/>
      <c r="J87" s="214"/>
      <c r="K87" s="168"/>
      <c r="L87" s="167"/>
      <c r="M87" s="216"/>
      <c r="N87" s="141"/>
      <c r="O87" s="249">
        <f t="shared" si="1"/>
        <v>0</v>
      </c>
      <c r="P87" s="188"/>
      <c r="Q87" s="253">
        <f t="shared" si="2"/>
        <v>0</v>
      </c>
      <c r="R87" s="254">
        <f t="shared" si="3"/>
        <v>0</v>
      </c>
      <c r="S87" s="211"/>
      <c r="U87" s="257">
        <f>'Initial Info Client Demographic'!D73</f>
        <v>0</v>
      </c>
      <c r="W87" s="179">
        <f>'Initial Info Client Demographic'!E73</f>
        <v>0</v>
      </c>
      <c r="X87" s="182">
        <f>'Initial Info Client Demographic'!F73</f>
        <v>0</v>
      </c>
      <c r="Y87" s="183">
        <f>'Initial Info Client Demographic'!G73</f>
        <v>0</v>
      </c>
      <c r="Z87" s="179">
        <f>'Initial Info Client Demographic'!H73</f>
        <v>0</v>
      </c>
      <c r="AA87" s="182">
        <f>'Initial Info Client Demographic'!I73</f>
        <v>0</v>
      </c>
      <c r="AB87" s="183">
        <f>'Initial Info Client Demographic'!E73</f>
        <v>0</v>
      </c>
      <c r="AC87" s="183">
        <f>'Initial Info Client Demographic'!F73</f>
        <v>0</v>
      </c>
      <c r="AD87" s="183">
        <f>'Initial Info Client Demographic'!G73</f>
        <v>0</v>
      </c>
      <c r="AE87" s="183">
        <f>'Initial Info Client Demographic'!H73</f>
        <v>0</v>
      </c>
      <c r="AF87" s="183">
        <f>'Initial Info Client Demographic'!I73</f>
        <v>0</v>
      </c>
      <c r="AG87" s="183">
        <f>'Initial Info Client Demographic'!J73</f>
        <v>0</v>
      </c>
    </row>
    <row r="88" spans="1:33" ht="50.1" customHeight="1" x14ac:dyDescent="0.25">
      <c r="A88" s="2">
        <f t="shared" si="6"/>
        <v>61</v>
      </c>
      <c r="B88" s="319">
        <f>'Initial Info Client Demographic'!B74</f>
        <v>0</v>
      </c>
      <c r="C88" s="320">
        <f>'Initial Info Client Demographic'!C74</f>
        <v>0</v>
      </c>
      <c r="D88" s="244"/>
      <c r="E88" s="236"/>
      <c r="F88" s="259"/>
      <c r="G88" s="238"/>
      <c r="H88" s="242"/>
      <c r="I88" s="213"/>
      <c r="J88" s="214"/>
      <c r="K88" s="169"/>
      <c r="L88" s="166"/>
      <c r="M88" s="215"/>
      <c r="N88" s="123"/>
      <c r="O88" s="249">
        <f t="shared" si="1"/>
        <v>0</v>
      </c>
      <c r="P88" s="187"/>
      <c r="Q88" s="251">
        <f t="shared" si="2"/>
        <v>0</v>
      </c>
      <c r="R88" s="252">
        <f t="shared" si="3"/>
        <v>0</v>
      </c>
      <c r="S88" s="211"/>
      <c r="U88" s="257">
        <f>'Initial Info Client Demographic'!D74</f>
        <v>0</v>
      </c>
      <c r="W88" s="179">
        <f>'Initial Info Client Demographic'!E74</f>
        <v>0</v>
      </c>
      <c r="X88" s="182">
        <f>'Initial Info Client Demographic'!F74</f>
        <v>0</v>
      </c>
      <c r="Y88" s="183">
        <f>'Initial Info Client Demographic'!G74</f>
        <v>0</v>
      </c>
      <c r="Z88" s="179">
        <f>'Initial Info Client Demographic'!H74</f>
        <v>0</v>
      </c>
      <c r="AA88" s="182">
        <f>'Initial Info Client Demographic'!I74</f>
        <v>0</v>
      </c>
      <c r="AB88" s="183">
        <f>'Initial Info Client Demographic'!E74</f>
        <v>0</v>
      </c>
      <c r="AC88" s="183">
        <f>'Initial Info Client Demographic'!F74</f>
        <v>0</v>
      </c>
      <c r="AD88" s="183">
        <f>'Initial Info Client Demographic'!G74</f>
        <v>0</v>
      </c>
      <c r="AE88" s="183">
        <f>'Initial Info Client Demographic'!H74</f>
        <v>0</v>
      </c>
      <c r="AF88" s="183">
        <f>'Initial Info Client Demographic'!I74</f>
        <v>0</v>
      </c>
      <c r="AG88" s="183">
        <f>'Initial Info Client Demographic'!J74</f>
        <v>0</v>
      </c>
    </row>
    <row r="89" spans="1:33" ht="50.1" customHeight="1" x14ac:dyDescent="0.25">
      <c r="A89" s="2">
        <f t="shared" si="6"/>
        <v>62</v>
      </c>
      <c r="B89" s="321">
        <f>'Initial Info Client Demographic'!B75</f>
        <v>0</v>
      </c>
      <c r="C89" s="322">
        <f>'Initial Info Client Demographic'!C75</f>
        <v>0</v>
      </c>
      <c r="D89" s="229"/>
      <c r="E89" s="237"/>
      <c r="F89" s="234"/>
      <c r="G89" s="239"/>
      <c r="H89" s="243"/>
      <c r="I89" s="213"/>
      <c r="J89" s="214"/>
      <c r="K89" s="168"/>
      <c r="L89" s="167"/>
      <c r="M89" s="216"/>
      <c r="N89" s="141"/>
      <c r="O89" s="249">
        <f t="shared" si="1"/>
        <v>0</v>
      </c>
      <c r="P89" s="188"/>
      <c r="Q89" s="253">
        <f t="shared" si="2"/>
        <v>0</v>
      </c>
      <c r="R89" s="254">
        <f t="shared" si="3"/>
        <v>0</v>
      </c>
      <c r="S89" s="211"/>
      <c r="U89" s="257">
        <f>'Initial Info Client Demographic'!D75</f>
        <v>0</v>
      </c>
      <c r="W89" s="179">
        <f>'Initial Info Client Demographic'!E75</f>
        <v>0</v>
      </c>
      <c r="X89" s="182">
        <f>'Initial Info Client Demographic'!F75</f>
        <v>0</v>
      </c>
      <c r="Y89" s="183">
        <f>'Initial Info Client Demographic'!G75</f>
        <v>0</v>
      </c>
      <c r="Z89" s="179">
        <f>'Initial Info Client Demographic'!H75</f>
        <v>0</v>
      </c>
      <c r="AA89" s="182">
        <f>'Initial Info Client Demographic'!I75</f>
        <v>0</v>
      </c>
      <c r="AB89" s="183">
        <f>'Initial Info Client Demographic'!E75</f>
        <v>0</v>
      </c>
      <c r="AC89" s="183">
        <f>'Initial Info Client Demographic'!F75</f>
        <v>0</v>
      </c>
      <c r="AD89" s="183">
        <f>'Initial Info Client Demographic'!G75</f>
        <v>0</v>
      </c>
      <c r="AE89" s="183">
        <f>'Initial Info Client Demographic'!H75</f>
        <v>0</v>
      </c>
      <c r="AF89" s="183">
        <f>'Initial Info Client Demographic'!I75</f>
        <v>0</v>
      </c>
      <c r="AG89" s="183">
        <f>'Initial Info Client Demographic'!J75</f>
        <v>0</v>
      </c>
    </row>
    <row r="90" spans="1:33" ht="50.1" customHeight="1" x14ac:dyDescent="0.25">
      <c r="A90" s="2">
        <f t="shared" si="6"/>
        <v>63</v>
      </c>
      <c r="B90" s="319">
        <f>'Initial Info Client Demographic'!B76</f>
        <v>0</v>
      </c>
      <c r="C90" s="320">
        <f>'Initial Info Client Demographic'!C76</f>
        <v>0</v>
      </c>
      <c r="D90" s="244"/>
      <c r="E90" s="236"/>
      <c r="F90" s="259"/>
      <c r="G90" s="238"/>
      <c r="H90" s="242"/>
      <c r="I90" s="213"/>
      <c r="J90" s="214"/>
      <c r="K90" s="169"/>
      <c r="L90" s="166"/>
      <c r="M90" s="215"/>
      <c r="N90" s="123"/>
      <c r="O90" s="249">
        <f t="shared" si="1"/>
        <v>0</v>
      </c>
      <c r="P90" s="187"/>
      <c r="Q90" s="251">
        <f t="shared" si="2"/>
        <v>0</v>
      </c>
      <c r="R90" s="252">
        <f t="shared" si="3"/>
        <v>0</v>
      </c>
      <c r="S90" s="211"/>
      <c r="U90" s="257">
        <f>'Initial Info Client Demographic'!D76</f>
        <v>0</v>
      </c>
      <c r="W90" s="179">
        <f>'Initial Info Client Demographic'!E76</f>
        <v>0</v>
      </c>
      <c r="X90" s="182">
        <f>'Initial Info Client Demographic'!F76</f>
        <v>0</v>
      </c>
      <c r="Y90" s="183">
        <f>'Initial Info Client Demographic'!G76</f>
        <v>0</v>
      </c>
      <c r="Z90" s="179">
        <f>'Initial Info Client Demographic'!H76</f>
        <v>0</v>
      </c>
      <c r="AA90" s="182">
        <f>'Initial Info Client Demographic'!I76</f>
        <v>0</v>
      </c>
      <c r="AB90" s="183">
        <f>'Initial Info Client Demographic'!E76</f>
        <v>0</v>
      </c>
      <c r="AC90" s="183">
        <f>'Initial Info Client Demographic'!F76</f>
        <v>0</v>
      </c>
      <c r="AD90" s="183">
        <f>'Initial Info Client Demographic'!G76</f>
        <v>0</v>
      </c>
      <c r="AE90" s="183">
        <f>'Initial Info Client Demographic'!H76</f>
        <v>0</v>
      </c>
      <c r="AF90" s="183">
        <f>'Initial Info Client Demographic'!I76</f>
        <v>0</v>
      </c>
      <c r="AG90" s="183">
        <f>'Initial Info Client Demographic'!J76</f>
        <v>0</v>
      </c>
    </row>
    <row r="91" spans="1:33" ht="50.1" customHeight="1" x14ac:dyDescent="0.25">
      <c r="A91" s="2">
        <f t="shared" si="6"/>
        <v>64</v>
      </c>
      <c r="B91" s="321">
        <f>'Initial Info Client Demographic'!B77</f>
        <v>0</v>
      </c>
      <c r="C91" s="322">
        <f>'Initial Info Client Demographic'!C77</f>
        <v>0</v>
      </c>
      <c r="D91" s="229"/>
      <c r="E91" s="237"/>
      <c r="F91" s="234"/>
      <c r="G91" s="239"/>
      <c r="H91" s="243"/>
      <c r="I91" s="213"/>
      <c r="J91" s="214"/>
      <c r="K91" s="168"/>
      <c r="L91" s="167"/>
      <c r="M91" s="216"/>
      <c r="N91" s="141"/>
      <c r="O91" s="249">
        <f t="shared" si="1"/>
        <v>0</v>
      </c>
      <c r="P91" s="188"/>
      <c r="Q91" s="253">
        <f t="shared" si="2"/>
        <v>0</v>
      </c>
      <c r="R91" s="254">
        <f t="shared" si="3"/>
        <v>0</v>
      </c>
      <c r="S91" s="211"/>
      <c r="U91" s="257">
        <f>'Initial Info Client Demographic'!D77</f>
        <v>0</v>
      </c>
      <c r="W91" s="179">
        <f>'Initial Info Client Demographic'!E77</f>
        <v>0</v>
      </c>
      <c r="X91" s="182">
        <f>'Initial Info Client Demographic'!F77</f>
        <v>0</v>
      </c>
      <c r="Y91" s="183">
        <f>'Initial Info Client Demographic'!G77</f>
        <v>0</v>
      </c>
      <c r="Z91" s="179">
        <f>'Initial Info Client Demographic'!H77</f>
        <v>0</v>
      </c>
      <c r="AA91" s="182">
        <f>'Initial Info Client Demographic'!I77</f>
        <v>0</v>
      </c>
      <c r="AB91" s="183">
        <f>'Initial Info Client Demographic'!E77</f>
        <v>0</v>
      </c>
      <c r="AC91" s="183">
        <f>'Initial Info Client Demographic'!F77</f>
        <v>0</v>
      </c>
      <c r="AD91" s="183">
        <f>'Initial Info Client Demographic'!G77</f>
        <v>0</v>
      </c>
      <c r="AE91" s="183">
        <f>'Initial Info Client Demographic'!H77</f>
        <v>0</v>
      </c>
      <c r="AF91" s="183">
        <f>'Initial Info Client Demographic'!I77</f>
        <v>0</v>
      </c>
      <c r="AG91" s="183">
        <f>'Initial Info Client Demographic'!J77</f>
        <v>0</v>
      </c>
    </row>
    <row r="92" spans="1:33" ht="50.1" customHeight="1" x14ac:dyDescent="0.25">
      <c r="A92" s="2">
        <f t="shared" si="6"/>
        <v>65</v>
      </c>
      <c r="B92" s="319">
        <f>'Initial Info Client Demographic'!B78</f>
        <v>0</v>
      </c>
      <c r="C92" s="320">
        <f>'Initial Info Client Demographic'!C78</f>
        <v>0</v>
      </c>
      <c r="D92" s="244"/>
      <c r="E92" s="236"/>
      <c r="F92" s="259"/>
      <c r="G92" s="238"/>
      <c r="H92" s="242"/>
      <c r="I92" s="213"/>
      <c r="J92" s="214"/>
      <c r="K92" s="169"/>
      <c r="L92" s="166"/>
      <c r="M92" s="215"/>
      <c r="N92" s="123"/>
      <c r="O92" s="249">
        <f t="shared" ref="O92:O155" si="7">I92-M92</f>
        <v>0</v>
      </c>
      <c r="P92" s="187"/>
      <c r="Q92" s="251">
        <f t="shared" ref="Q92:Q155" si="8">IF(OR(D92= "Autism Spectrum Disorder", D92="Intellectual Disability", D92="Developmental Delay", D92="Cerebral Palsy", D92="Traumatic Brain Injury",D92="Hearing Impaired", D92="Visually Impaired", D92="Downs Syndrome", D92="Other Developmental Disability"),O92,0)</f>
        <v>0</v>
      </c>
      <c r="R92" s="252">
        <f t="shared" ref="R92:R155" si="9">IF(OR(F92="SUD",F92="MH"),O92,0)</f>
        <v>0</v>
      </c>
      <c r="S92" s="211"/>
      <c r="U92" s="257">
        <f>'Initial Info Client Demographic'!D78</f>
        <v>0</v>
      </c>
      <c r="W92" s="179">
        <f>'Initial Info Client Demographic'!E78</f>
        <v>0</v>
      </c>
      <c r="X92" s="182">
        <f>'Initial Info Client Demographic'!F78</f>
        <v>0</v>
      </c>
      <c r="Y92" s="183">
        <f>'Initial Info Client Demographic'!G78</f>
        <v>0</v>
      </c>
      <c r="Z92" s="179">
        <f>'Initial Info Client Demographic'!H78</f>
        <v>0</v>
      </c>
      <c r="AA92" s="182">
        <f>'Initial Info Client Demographic'!I78</f>
        <v>0</v>
      </c>
      <c r="AB92" s="183">
        <f>'Initial Info Client Demographic'!E78</f>
        <v>0</v>
      </c>
      <c r="AC92" s="183">
        <f>'Initial Info Client Demographic'!F78</f>
        <v>0</v>
      </c>
      <c r="AD92" s="183">
        <f>'Initial Info Client Demographic'!G78</f>
        <v>0</v>
      </c>
      <c r="AE92" s="183">
        <f>'Initial Info Client Demographic'!H78</f>
        <v>0</v>
      </c>
      <c r="AF92" s="183">
        <f>'Initial Info Client Demographic'!I78</f>
        <v>0</v>
      </c>
      <c r="AG92" s="183">
        <f>'Initial Info Client Demographic'!J78</f>
        <v>0</v>
      </c>
    </row>
    <row r="93" spans="1:33" ht="50.1" customHeight="1" x14ac:dyDescent="0.25">
      <c r="A93" s="2">
        <f t="shared" si="6"/>
        <v>66</v>
      </c>
      <c r="B93" s="321">
        <f>'Initial Info Client Demographic'!B79</f>
        <v>0</v>
      </c>
      <c r="C93" s="322">
        <f>'Initial Info Client Demographic'!C79</f>
        <v>0</v>
      </c>
      <c r="D93" s="229"/>
      <c r="E93" s="237"/>
      <c r="F93" s="234"/>
      <c r="G93" s="239"/>
      <c r="H93" s="243"/>
      <c r="I93" s="213"/>
      <c r="J93" s="214"/>
      <c r="K93" s="168"/>
      <c r="L93" s="167"/>
      <c r="M93" s="216"/>
      <c r="N93" s="141"/>
      <c r="O93" s="249">
        <f t="shared" si="7"/>
        <v>0</v>
      </c>
      <c r="P93" s="188"/>
      <c r="Q93" s="253">
        <f t="shared" si="8"/>
        <v>0</v>
      </c>
      <c r="R93" s="254">
        <f t="shared" si="9"/>
        <v>0</v>
      </c>
      <c r="S93" s="211"/>
      <c r="U93" s="257">
        <f>'Initial Info Client Demographic'!D79</f>
        <v>0</v>
      </c>
      <c r="W93" s="179">
        <f>'Initial Info Client Demographic'!E79</f>
        <v>0</v>
      </c>
      <c r="X93" s="182">
        <f>'Initial Info Client Demographic'!F79</f>
        <v>0</v>
      </c>
      <c r="Y93" s="183">
        <f>'Initial Info Client Demographic'!G79</f>
        <v>0</v>
      </c>
      <c r="Z93" s="179">
        <f>'Initial Info Client Demographic'!H79</f>
        <v>0</v>
      </c>
      <c r="AA93" s="182">
        <f>'Initial Info Client Demographic'!I79</f>
        <v>0</v>
      </c>
      <c r="AB93" s="183">
        <f>'Initial Info Client Demographic'!E79</f>
        <v>0</v>
      </c>
      <c r="AC93" s="183">
        <f>'Initial Info Client Demographic'!F79</f>
        <v>0</v>
      </c>
      <c r="AD93" s="183">
        <f>'Initial Info Client Demographic'!G79</f>
        <v>0</v>
      </c>
      <c r="AE93" s="183">
        <f>'Initial Info Client Demographic'!H79</f>
        <v>0</v>
      </c>
      <c r="AF93" s="183">
        <f>'Initial Info Client Demographic'!I79</f>
        <v>0</v>
      </c>
      <c r="AG93" s="183">
        <f>'Initial Info Client Demographic'!J79</f>
        <v>0</v>
      </c>
    </row>
    <row r="94" spans="1:33" ht="50.1" customHeight="1" x14ac:dyDescent="0.25">
      <c r="A94" s="2">
        <f t="shared" si="6"/>
        <v>67</v>
      </c>
      <c r="B94" s="319">
        <f>'Initial Info Client Demographic'!B80</f>
        <v>0</v>
      </c>
      <c r="C94" s="320">
        <f>'Initial Info Client Demographic'!C80</f>
        <v>0</v>
      </c>
      <c r="D94" s="244"/>
      <c r="E94" s="236"/>
      <c r="F94" s="259"/>
      <c r="G94" s="238"/>
      <c r="H94" s="242"/>
      <c r="I94" s="213"/>
      <c r="J94" s="214"/>
      <c r="K94" s="169"/>
      <c r="L94" s="166"/>
      <c r="M94" s="215"/>
      <c r="N94" s="123"/>
      <c r="O94" s="249">
        <f t="shared" si="7"/>
        <v>0</v>
      </c>
      <c r="P94" s="187"/>
      <c r="Q94" s="251">
        <f t="shared" si="8"/>
        <v>0</v>
      </c>
      <c r="R94" s="252">
        <f t="shared" si="9"/>
        <v>0</v>
      </c>
      <c r="S94" s="211"/>
      <c r="U94" s="257">
        <f>'Initial Info Client Demographic'!D80</f>
        <v>0</v>
      </c>
      <c r="W94" s="179">
        <f>'Initial Info Client Demographic'!E80</f>
        <v>0</v>
      </c>
      <c r="X94" s="182">
        <f>'Initial Info Client Demographic'!F80</f>
        <v>0</v>
      </c>
      <c r="Y94" s="183">
        <f>'Initial Info Client Demographic'!G80</f>
        <v>0</v>
      </c>
      <c r="Z94" s="179">
        <f>'Initial Info Client Demographic'!H80</f>
        <v>0</v>
      </c>
      <c r="AA94" s="182">
        <f>'Initial Info Client Demographic'!I80</f>
        <v>0</v>
      </c>
      <c r="AB94" s="183">
        <f>'Initial Info Client Demographic'!E80</f>
        <v>0</v>
      </c>
      <c r="AC94" s="183">
        <f>'Initial Info Client Demographic'!F80</f>
        <v>0</v>
      </c>
      <c r="AD94" s="183">
        <f>'Initial Info Client Demographic'!G80</f>
        <v>0</v>
      </c>
      <c r="AE94" s="183">
        <f>'Initial Info Client Demographic'!H80</f>
        <v>0</v>
      </c>
      <c r="AF94" s="183">
        <f>'Initial Info Client Demographic'!I80</f>
        <v>0</v>
      </c>
      <c r="AG94" s="183">
        <f>'Initial Info Client Demographic'!J80</f>
        <v>0</v>
      </c>
    </row>
    <row r="95" spans="1:33" ht="50.1" customHeight="1" x14ac:dyDescent="0.25">
      <c r="A95" s="2">
        <f t="shared" si="6"/>
        <v>68</v>
      </c>
      <c r="B95" s="321">
        <f>'Initial Info Client Demographic'!B81</f>
        <v>0</v>
      </c>
      <c r="C95" s="322">
        <f>'Initial Info Client Demographic'!C81</f>
        <v>0</v>
      </c>
      <c r="D95" s="229"/>
      <c r="E95" s="237"/>
      <c r="F95" s="234"/>
      <c r="G95" s="239"/>
      <c r="H95" s="243"/>
      <c r="I95" s="213"/>
      <c r="J95" s="214"/>
      <c r="K95" s="168"/>
      <c r="L95" s="167"/>
      <c r="M95" s="216"/>
      <c r="N95" s="141"/>
      <c r="O95" s="249">
        <f t="shared" si="7"/>
        <v>0</v>
      </c>
      <c r="P95" s="188"/>
      <c r="Q95" s="253">
        <f t="shared" si="8"/>
        <v>0</v>
      </c>
      <c r="R95" s="254">
        <f t="shared" si="9"/>
        <v>0</v>
      </c>
      <c r="S95" s="211"/>
      <c r="U95" s="257">
        <f>'Initial Info Client Demographic'!D81</f>
        <v>0</v>
      </c>
      <c r="W95" s="179">
        <f>'Initial Info Client Demographic'!E81</f>
        <v>0</v>
      </c>
      <c r="X95" s="182">
        <f>'Initial Info Client Demographic'!F81</f>
        <v>0</v>
      </c>
      <c r="Y95" s="183">
        <f>'Initial Info Client Demographic'!G81</f>
        <v>0</v>
      </c>
      <c r="Z95" s="179">
        <f>'Initial Info Client Demographic'!H81</f>
        <v>0</v>
      </c>
      <c r="AA95" s="182">
        <f>'Initial Info Client Demographic'!I81</f>
        <v>0</v>
      </c>
      <c r="AB95" s="183">
        <f>'Initial Info Client Demographic'!E81</f>
        <v>0</v>
      </c>
      <c r="AC95" s="183">
        <f>'Initial Info Client Demographic'!F81</f>
        <v>0</v>
      </c>
      <c r="AD95" s="183">
        <f>'Initial Info Client Demographic'!G81</f>
        <v>0</v>
      </c>
      <c r="AE95" s="183">
        <f>'Initial Info Client Demographic'!H81</f>
        <v>0</v>
      </c>
      <c r="AF95" s="183">
        <f>'Initial Info Client Demographic'!I81</f>
        <v>0</v>
      </c>
      <c r="AG95" s="183">
        <f>'Initial Info Client Demographic'!J81</f>
        <v>0</v>
      </c>
    </row>
    <row r="96" spans="1:33" ht="50.1" customHeight="1" x14ac:dyDescent="0.25">
      <c r="A96" s="2">
        <f t="shared" si="6"/>
        <v>69</v>
      </c>
      <c r="B96" s="319">
        <f>'Initial Info Client Demographic'!B82</f>
        <v>0</v>
      </c>
      <c r="C96" s="320">
        <f>'Initial Info Client Demographic'!C82</f>
        <v>0</v>
      </c>
      <c r="D96" s="244"/>
      <c r="E96" s="236"/>
      <c r="F96" s="259"/>
      <c r="G96" s="240"/>
      <c r="H96" s="242"/>
      <c r="I96" s="213"/>
      <c r="J96" s="214"/>
      <c r="K96" s="169"/>
      <c r="L96" s="166"/>
      <c r="M96" s="215"/>
      <c r="N96" s="123"/>
      <c r="O96" s="249">
        <f t="shared" si="7"/>
        <v>0</v>
      </c>
      <c r="P96" s="187"/>
      <c r="Q96" s="251">
        <f t="shared" si="8"/>
        <v>0</v>
      </c>
      <c r="R96" s="252">
        <f t="shared" si="9"/>
        <v>0</v>
      </c>
      <c r="S96" s="211"/>
      <c r="U96" s="257">
        <f>'Initial Info Client Demographic'!D82</f>
        <v>0</v>
      </c>
      <c r="W96" s="179">
        <f>'Initial Info Client Demographic'!E82</f>
        <v>0</v>
      </c>
      <c r="X96" s="182">
        <f>'Initial Info Client Demographic'!F82</f>
        <v>0</v>
      </c>
      <c r="Y96" s="183">
        <f>'Initial Info Client Demographic'!G82</f>
        <v>0</v>
      </c>
      <c r="Z96" s="179">
        <f>'Initial Info Client Demographic'!H82</f>
        <v>0</v>
      </c>
      <c r="AA96" s="182">
        <f>'Initial Info Client Demographic'!I82</f>
        <v>0</v>
      </c>
      <c r="AB96" s="183">
        <f>'Initial Info Client Demographic'!E82</f>
        <v>0</v>
      </c>
      <c r="AC96" s="183">
        <f>'Initial Info Client Demographic'!F82</f>
        <v>0</v>
      </c>
      <c r="AD96" s="183">
        <f>'Initial Info Client Demographic'!G82</f>
        <v>0</v>
      </c>
      <c r="AE96" s="183">
        <f>'Initial Info Client Demographic'!H82</f>
        <v>0</v>
      </c>
      <c r="AF96" s="183">
        <f>'Initial Info Client Demographic'!I82</f>
        <v>0</v>
      </c>
      <c r="AG96" s="183">
        <f>'Initial Info Client Demographic'!J82</f>
        <v>0</v>
      </c>
    </row>
    <row r="97" spans="1:33" ht="50.1" customHeight="1" x14ac:dyDescent="0.25">
      <c r="A97" s="2">
        <f t="shared" si="6"/>
        <v>70</v>
      </c>
      <c r="B97" s="321">
        <f>'Initial Info Client Demographic'!B83</f>
        <v>0</v>
      </c>
      <c r="C97" s="322">
        <f>'Initial Info Client Demographic'!C83</f>
        <v>0</v>
      </c>
      <c r="D97" s="229"/>
      <c r="E97" s="237"/>
      <c r="F97" s="234"/>
      <c r="G97" s="241"/>
      <c r="H97" s="243"/>
      <c r="I97" s="213"/>
      <c r="J97" s="214"/>
      <c r="K97" s="168"/>
      <c r="L97" s="167"/>
      <c r="M97" s="216"/>
      <c r="N97" s="141"/>
      <c r="O97" s="249">
        <f t="shared" si="7"/>
        <v>0</v>
      </c>
      <c r="P97" s="188"/>
      <c r="Q97" s="253">
        <f t="shared" si="8"/>
        <v>0</v>
      </c>
      <c r="R97" s="254">
        <f t="shared" si="9"/>
        <v>0</v>
      </c>
      <c r="S97" s="211"/>
      <c r="U97" s="257">
        <f>'Initial Info Client Demographic'!D83</f>
        <v>0</v>
      </c>
      <c r="W97" s="179">
        <f>'Initial Info Client Demographic'!E83</f>
        <v>0</v>
      </c>
      <c r="X97" s="182">
        <f>'Initial Info Client Demographic'!F83</f>
        <v>0</v>
      </c>
      <c r="Y97" s="183">
        <f>'Initial Info Client Demographic'!G83</f>
        <v>0</v>
      </c>
      <c r="Z97" s="179">
        <f>'Initial Info Client Demographic'!H83</f>
        <v>0</v>
      </c>
      <c r="AA97" s="182">
        <f>'Initial Info Client Demographic'!I83</f>
        <v>0</v>
      </c>
      <c r="AB97" s="183">
        <f>'Initial Info Client Demographic'!E83</f>
        <v>0</v>
      </c>
      <c r="AC97" s="183">
        <f>'Initial Info Client Demographic'!F83</f>
        <v>0</v>
      </c>
      <c r="AD97" s="183">
        <f>'Initial Info Client Demographic'!G83</f>
        <v>0</v>
      </c>
      <c r="AE97" s="183">
        <f>'Initial Info Client Demographic'!H83</f>
        <v>0</v>
      </c>
      <c r="AF97" s="183">
        <f>'Initial Info Client Demographic'!I83</f>
        <v>0</v>
      </c>
      <c r="AG97" s="183">
        <f>'Initial Info Client Demographic'!J83</f>
        <v>0</v>
      </c>
    </row>
    <row r="98" spans="1:33" ht="50.1" customHeight="1" x14ac:dyDescent="0.25">
      <c r="A98" s="2">
        <f t="shared" si="6"/>
        <v>71</v>
      </c>
      <c r="B98" s="319">
        <f>'Initial Info Client Demographic'!B84</f>
        <v>0</v>
      </c>
      <c r="C98" s="320">
        <f>'Initial Info Client Demographic'!C84</f>
        <v>0</v>
      </c>
      <c r="D98" s="244"/>
      <c r="E98" s="236"/>
      <c r="F98" s="259"/>
      <c r="G98" s="238"/>
      <c r="H98" s="242"/>
      <c r="I98" s="213"/>
      <c r="J98" s="214"/>
      <c r="K98" s="169"/>
      <c r="L98" s="166"/>
      <c r="M98" s="215"/>
      <c r="N98" s="123"/>
      <c r="O98" s="249">
        <f t="shared" si="7"/>
        <v>0</v>
      </c>
      <c r="P98" s="96"/>
      <c r="Q98" s="251">
        <f t="shared" si="8"/>
        <v>0</v>
      </c>
      <c r="R98" s="252">
        <f t="shared" si="9"/>
        <v>0</v>
      </c>
      <c r="S98" s="211"/>
      <c r="U98" s="257">
        <f>'Initial Info Client Demographic'!D84</f>
        <v>0</v>
      </c>
      <c r="W98" s="179">
        <f>'Initial Info Client Demographic'!E84</f>
        <v>0</v>
      </c>
      <c r="X98" s="182">
        <f>'Initial Info Client Demographic'!F84</f>
        <v>0</v>
      </c>
      <c r="Y98" s="183">
        <f>'Initial Info Client Demographic'!G84</f>
        <v>0</v>
      </c>
      <c r="Z98" s="179">
        <f>'Initial Info Client Demographic'!H84</f>
        <v>0</v>
      </c>
      <c r="AA98" s="182">
        <f>'Initial Info Client Demographic'!I84</f>
        <v>0</v>
      </c>
      <c r="AB98" s="183">
        <f>'Initial Info Client Demographic'!E84</f>
        <v>0</v>
      </c>
      <c r="AC98" s="183">
        <f>'Initial Info Client Demographic'!F84</f>
        <v>0</v>
      </c>
      <c r="AD98" s="183">
        <f>'Initial Info Client Demographic'!G84</f>
        <v>0</v>
      </c>
      <c r="AE98" s="183">
        <f>'Initial Info Client Demographic'!H84</f>
        <v>0</v>
      </c>
      <c r="AF98" s="183">
        <f>'Initial Info Client Demographic'!I84</f>
        <v>0</v>
      </c>
      <c r="AG98" s="183">
        <f>'Initial Info Client Demographic'!J84</f>
        <v>0</v>
      </c>
    </row>
    <row r="99" spans="1:33" ht="50.1" customHeight="1" x14ac:dyDescent="0.25">
      <c r="A99" s="2">
        <f t="shared" si="6"/>
        <v>72</v>
      </c>
      <c r="B99" s="321">
        <f>'Initial Info Client Demographic'!B85</f>
        <v>0</v>
      </c>
      <c r="C99" s="322">
        <f>'Initial Info Client Demographic'!C85</f>
        <v>0</v>
      </c>
      <c r="D99" s="229"/>
      <c r="E99" s="237"/>
      <c r="F99" s="234"/>
      <c r="G99" s="239"/>
      <c r="H99" s="243"/>
      <c r="I99" s="213"/>
      <c r="J99" s="214"/>
      <c r="K99" s="168"/>
      <c r="L99" s="167"/>
      <c r="M99" s="216"/>
      <c r="N99" s="141"/>
      <c r="O99" s="249">
        <f t="shared" si="7"/>
        <v>0</v>
      </c>
      <c r="P99" s="140"/>
      <c r="Q99" s="253">
        <f t="shared" si="8"/>
        <v>0</v>
      </c>
      <c r="R99" s="254">
        <f t="shared" si="9"/>
        <v>0</v>
      </c>
      <c r="S99" s="211"/>
      <c r="U99" s="257">
        <f>'Initial Info Client Demographic'!D85</f>
        <v>0</v>
      </c>
      <c r="W99" s="179">
        <f>'Initial Info Client Demographic'!E85</f>
        <v>0</v>
      </c>
      <c r="X99" s="182">
        <f>'Initial Info Client Demographic'!F85</f>
        <v>0</v>
      </c>
      <c r="Y99" s="183">
        <f>'Initial Info Client Demographic'!G85</f>
        <v>0</v>
      </c>
      <c r="Z99" s="179">
        <f>'Initial Info Client Demographic'!H85</f>
        <v>0</v>
      </c>
      <c r="AA99" s="182">
        <f>'Initial Info Client Demographic'!I85</f>
        <v>0</v>
      </c>
      <c r="AB99" s="183">
        <f>'Initial Info Client Demographic'!E85</f>
        <v>0</v>
      </c>
      <c r="AC99" s="183">
        <f>'Initial Info Client Demographic'!F85</f>
        <v>0</v>
      </c>
      <c r="AD99" s="183">
        <f>'Initial Info Client Demographic'!G85</f>
        <v>0</v>
      </c>
      <c r="AE99" s="183">
        <f>'Initial Info Client Demographic'!H85</f>
        <v>0</v>
      </c>
      <c r="AF99" s="183">
        <f>'Initial Info Client Demographic'!I85</f>
        <v>0</v>
      </c>
      <c r="AG99" s="183">
        <f>'Initial Info Client Demographic'!J85</f>
        <v>0</v>
      </c>
    </row>
    <row r="100" spans="1:33" ht="50.1" customHeight="1" x14ac:dyDescent="0.25">
      <c r="A100" s="2">
        <f t="shared" si="6"/>
        <v>73</v>
      </c>
      <c r="B100" s="319">
        <f>'Initial Info Client Demographic'!B86</f>
        <v>0</v>
      </c>
      <c r="C100" s="320">
        <f>'Initial Info Client Demographic'!C86</f>
        <v>0</v>
      </c>
      <c r="D100" s="244"/>
      <c r="E100" s="236"/>
      <c r="F100" s="259"/>
      <c r="G100" s="238"/>
      <c r="H100" s="242"/>
      <c r="I100" s="213"/>
      <c r="J100" s="214"/>
      <c r="K100" s="169"/>
      <c r="L100" s="166"/>
      <c r="M100" s="215"/>
      <c r="N100" s="123"/>
      <c r="O100" s="249">
        <f t="shared" si="7"/>
        <v>0</v>
      </c>
      <c r="P100" s="96"/>
      <c r="Q100" s="251">
        <f t="shared" si="8"/>
        <v>0</v>
      </c>
      <c r="R100" s="252">
        <f t="shared" si="9"/>
        <v>0</v>
      </c>
      <c r="S100" s="211"/>
      <c r="U100" s="257">
        <f>'Initial Info Client Demographic'!D86</f>
        <v>0</v>
      </c>
      <c r="W100" s="179">
        <f>'Initial Info Client Demographic'!E86</f>
        <v>0</v>
      </c>
      <c r="X100" s="182">
        <f>'Initial Info Client Demographic'!F86</f>
        <v>0</v>
      </c>
      <c r="Y100" s="183">
        <f>'Initial Info Client Demographic'!G86</f>
        <v>0</v>
      </c>
      <c r="Z100" s="179">
        <f>'Initial Info Client Demographic'!H86</f>
        <v>0</v>
      </c>
      <c r="AA100" s="182">
        <f>'Initial Info Client Demographic'!I86</f>
        <v>0</v>
      </c>
      <c r="AB100" s="183">
        <f>'Initial Info Client Demographic'!E86</f>
        <v>0</v>
      </c>
      <c r="AC100" s="183">
        <f>'Initial Info Client Demographic'!F86</f>
        <v>0</v>
      </c>
      <c r="AD100" s="183">
        <f>'Initial Info Client Demographic'!G86</f>
        <v>0</v>
      </c>
      <c r="AE100" s="183">
        <f>'Initial Info Client Demographic'!H86</f>
        <v>0</v>
      </c>
      <c r="AF100" s="183">
        <f>'Initial Info Client Demographic'!I86</f>
        <v>0</v>
      </c>
      <c r="AG100" s="183">
        <f>'Initial Info Client Demographic'!J86</f>
        <v>0</v>
      </c>
    </row>
    <row r="101" spans="1:33" ht="50.1" customHeight="1" x14ac:dyDescent="0.25">
      <c r="A101" s="2">
        <f t="shared" si="6"/>
        <v>74</v>
      </c>
      <c r="B101" s="321">
        <f>'Initial Info Client Demographic'!B87</f>
        <v>0</v>
      </c>
      <c r="C101" s="322">
        <f>'Initial Info Client Demographic'!C87</f>
        <v>0</v>
      </c>
      <c r="D101" s="229"/>
      <c r="E101" s="237"/>
      <c r="F101" s="234"/>
      <c r="G101" s="239"/>
      <c r="H101" s="243"/>
      <c r="I101" s="213"/>
      <c r="J101" s="214"/>
      <c r="K101" s="168"/>
      <c r="L101" s="167"/>
      <c r="M101" s="216"/>
      <c r="N101" s="141"/>
      <c r="O101" s="249">
        <f t="shared" si="7"/>
        <v>0</v>
      </c>
      <c r="P101" s="140"/>
      <c r="Q101" s="253">
        <f t="shared" si="8"/>
        <v>0</v>
      </c>
      <c r="R101" s="254">
        <f t="shared" si="9"/>
        <v>0</v>
      </c>
      <c r="S101" s="211"/>
      <c r="U101" s="257">
        <f>'Initial Info Client Demographic'!D87</f>
        <v>0</v>
      </c>
      <c r="W101" s="179">
        <f>'Initial Info Client Demographic'!E87</f>
        <v>0</v>
      </c>
      <c r="X101" s="182">
        <f>'Initial Info Client Demographic'!F87</f>
        <v>0</v>
      </c>
      <c r="Y101" s="183">
        <f>'Initial Info Client Demographic'!G87</f>
        <v>0</v>
      </c>
      <c r="Z101" s="179">
        <f>'Initial Info Client Demographic'!H87</f>
        <v>0</v>
      </c>
      <c r="AA101" s="182">
        <f>'Initial Info Client Demographic'!I87</f>
        <v>0</v>
      </c>
      <c r="AB101" s="183">
        <f>'Initial Info Client Demographic'!E87</f>
        <v>0</v>
      </c>
      <c r="AC101" s="183">
        <f>'Initial Info Client Demographic'!F87</f>
        <v>0</v>
      </c>
      <c r="AD101" s="183">
        <f>'Initial Info Client Demographic'!G87</f>
        <v>0</v>
      </c>
      <c r="AE101" s="183">
        <f>'Initial Info Client Demographic'!H87</f>
        <v>0</v>
      </c>
      <c r="AF101" s="183">
        <f>'Initial Info Client Demographic'!I87</f>
        <v>0</v>
      </c>
      <c r="AG101" s="183">
        <f>'Initial Info Client Demographic'!J87</f>
        <v>0</v>
      </c>
    </row>
    <row r="102" spans="1:33" ht="50.1" customHeight="1" x14ac:dyDescent="0.25">
      <c r="A102" s="2">
        <f t="shared" si="6"/>
        <v>75</v>
      </c>
      <c r="B102" s="319">
        <f>'Initial Info Client Demographic'!B88</f>
        <v>0</v>
      </c>
      <c r="C102" s="320">
        <f>'Initial Info Client Demographic'!C88</f>
        <v>0</v>
      </c>
      <c r="D102" s="244"/>
      <c r="E102" s="236"/>
      <c r="F102" s="259"/>
      <c r="G102" s="238"/>
      <c r="H102" s="242"/>
      <c r="I102" s="213"/>
      <c r="J102" s="214"/>
      <c r="K102" s="169"/>
      <c r="L102" s="166"/>
      <c r="M102" s="215"/>
      <c r="N102" s="123"/>
      <c r="O102" s="249">
        <f t="shared" si="7"/>
        <v>0</v>
      </c>
      <c r="P102" s="96"/>
      <c r="Q102" s="251">
        <f t="shared" si="8"/>
        <v>0</v>
      </c>
      <c r="R102" s="252">
        <f t="shared" si="9"/>
        <v>0</v>
      </c>
      <c r="S102" s="211"/>
      <c r="U102" s="257">
        <f>'Initial Info Client Demographic'!D88</f>
        <v>0</v>
      </c>
      <c r="W102" s="179">
        <f>'Initial Info Client Demographic'!E88</f>
        <v>0</v>
      </c>
      <c r="X102" s="182">
        <f>'Initial Info Client Demographic'!F88</f>
        <v>0</v>
      </c>
      <c r="Y102" s="183">
        <f>'Initial Info Client Demographic'!G88</f>
        <v>0</v>
      </c>
      <c r="Z102" s="179">
        <f>'Initial Info Client Demographic'!H88</f>
        <v>0</v>
      </c>
      <c r="AA102" s="182">
        <f>'Initial Info Client Demographic'!I88</f>
        <v>0</v>
      </c>
      <c r="AB102" s="183">
        <f>'Initial Info Client Demographic'!E88</f>
        <v>0</v>
      </c>
      <c r="AC102" s="183">
        <f>'Initial Info Client Demographic'!F88</f>
        <v>0</v>
      </c>
      <c r="AD102" s="183">
        <f>'Initial Info Client Demographic'!G88</f>
        <v>0</v>
      </c>
      <c r="AE102" s="183">
        <f>'Initial Info Client Demographic'!H88</f>
        <v>0</v>
      </c>
      <c r="AF102" s="183">
        <f>'Initial Info Client Demographic'!I88</f>
        <v>0</v>
      </c>
      <c r="AG102" s="183">
        <f>'Initial Info Client Demographic'!J88</f>
        <v>0</v>
      </c>
    </row>
    <row r="103" spans="1:33" ht="50.1" customHeight="1" x14ac:dyDescent="0.25">
      <c r="A103" s="2">
        <f t="shared" si="6"/>
        <v>76</v>
      </c>
      <c r="B103" s="321">
        <f>'Initial Info Client Demographic'!B89</f>
        <v>0</v>
      </c>
      <c r="C103" s="322">
        <f>'Initial Info Client Demographic'!C89</f>
        <v>0</v>
      </c>
      <c r="D103" s="229"/>
      <c r="E103" s="237"/>
      <c r="F103" s="234"/>
      <c r="G103" s="239"/>
      <c r="H103" s="243"/>
      <c r="I103" s="213"/>
      <c r="J103" s="214"/>
      <c r="K103" s="168"/>
      <c r="L103" s="167"/>
      <c r="M103" s="216"/>
      <c r="N103" s="141"/>
      <c r="O103" s="249">
        <f t="shared" si="7"/>
        <v>0</v>
      </c>
      <c r="P103" s="140"/>
      <c r="Q103" s="253">
        <f t="shared" si="8"/>
        <v>0</v>
      </c>
      <c r="R103" s="254">
        <f t="shared" si="9"/>
        <v>0</v>
      </c>
      <c r="S103" s="211"/>
      <c r="U103" s="257">
        <f>'Initial Info Client Demographic'!D89</f>
        <v>0</v>
      </c>
      <c r="W103" s="179">
        <f>'Initial Info Client Demographic'!E89</f>
        <v>0</v>
      </c>
      <c r="X103" s="182">
        <f>'Initial Info Client Demographic'!F89</f>
        <v>0</v>
      </c>
      <c r="Y103" s="183">
        <f>'Initial Info Client Demographic'!G89</f>
        <v>0</v>
      </c>
      <c r="Z103" s="179">
        <f>'Initial Info Client Demographic'!H89</f>
        <v>0</v>
      </c>
      <c r="AA103" s="182">
        <f>'Initial Info Client Demographic'!I89</f>
        <v>0</v>
      </c>
      <c r="AB103" s="183">
        <f>'Initial Info Client Demographic'!E89</f>
        <v>0</v>
      </c>
      <c r="AC103" s="183">
        <f>'Initial Info Client Demographic'!F89</f>
        <v>0</v>
      </c>
      <c r="AD103" s="183">
        <f>'Initial Info Client Demographic'!G89</f>
        <v>0</v>
      </c>
      <c r="AE103" s="183">
        <f>'Initial Info Client Demographic'!H89</f>
        <v>0</v>
      </c>
      <c r="AF103" s="183">
        <f>'Initial Info Client Demographic'!I89</f>
        <v>0</v>
      </c>
      <c r="AG103" s="183">
        <f>'Initial Info Client Demographic'!J89</f>
        <v>0</v>
      </c>
    </row>
    <row r="104" spans="1:33" ht="50.1" customHeight="1" x14ac:dyDescent="0.25">
      <c r="A104" s="2">
        <f t="shared" si="6"/>
        <v>77</v>
      </c>
      <c r="B104" s="319">
        <f>'Initial Info Client Demographic'!B90</f>
        <v>0</v>
      </c>
      <c r="C104" s="320">
        <f>'Initial Info Client Demographic'!C90</f>
        <v>0</v>
      </c>
      <c r="D104" s="244"/>
      <c r="E104" s="236"/>
      <c r="F104" s="259"/>
      <c r="G104" s="238"/>
      <c r="H104" s="242"/>
      <c r="I104" s="213"/>
      <c r="J104" s="214"/>
      <c r="K104" s="169"/>
      <c r="L104" s="166"/>
      <c r="M104" s="215"/>
      <c r="N104" s="123"/>
      <c r="O104" s="249">
        <f t="shared" si="7"/>
        <v>0</v>
      </c>
      <c r="P104" s="96"/>
      <c r="Q104" s="251">
        <f t="shared" si="8"/>
        <v>0</v>
      </c>
      <c r="R104" s="252">
        <f t="shared" si="9"/>
        <v>0</v>
      </c>
      <c r="S104" s="211"/>
      <c r="U104" s="257">
        <f>'Initial Info Client Demographic'!D90</f>
        <v>0</v>
      </c>
      <c r="W104" s="179">
        <f>'Initial Info Client Demographic'!E90</f>
        <v>0</v>
      </c>
      <c r="X104" s="182">
        <f>'Initial Info Client Demographic'!F90</f>
        <v>0</v>
      </c>
      <c r="Y104" s="183">
        <f>'Initial Info Client Demographic'!G90</f>
        <v>0</v>
      </c>
      <c r="Z104" s="179">
        <f>'Initial Info Client Demographic'!H90</f>
        <v>0</v>
      </c>
      <c r="AA104" s="182">
        <f>'Initial Info Client Demographic'!I90</f>
        <v>0</v>
      </c>
      <c r="AB104" s="183">
        <f>'Initial Info Client Demographic'!E90</f>
        <v>0</v>
      </c>
      <c r="AC104" s="183">
        <f>'Initial Info Client Demographic'!F90</f>
        <v>0</v>
      </c>
      <c r="AD104" s="183">
        <f>'Initial Info Client Demographic'!G90</f>
        <v>0</v>
      </c>
      <c r="AE104" s="183">
        <f>'Initial Info Client Demographic'!H90</f>
        <v>0</v>
      </c>
      <c r="AF104" s="183">
        <f>'Initial Info Client Demographic'!I90</f>
        <v>0</v>
      </c>
      <c r="AG104" s="183">
        <f>'Initial Info Client Demographic'!J90</f>
        <v>0</v>
      </c>
    </row>
    <row r="105" spans="1:33" ht="50.1" customHeight="1" x14ac:dyDescent="0.25">
      <c r="A105" s="2">
        <f t="shared" si="6"/>
        <v>78</v>
      </c>
      <c r="B105" s="321">
        <f>'Initial Info Client Demographic'!B91</f>
        <v>0</v>
      </c>
      <c r="C105" s="322">
        <f>'Initial Info Client Demographic'!C91</f>
        <v>0</v>
      </c>
      <c r="D105" s="229"/>
      <c r="E105" s="237"/>
      <c r="F105" s="234"/>
      <c r="G105" s="239"/>
      <c r="H105" s="243"/>
      <c r="I105" s="213"/>
      <c r="J105" s="214"/>
      <c r="K105" s="168"/>
      <c r="L105" s="167"/>
      <c r="M105" s="216"/>
      <c r="N105" s="141"/>
      <c r="O105" s="249">
        <f t="shared" si="7"/>
        <v>0</v>
      </c>
      <c r="P105" s="140"/>
      <c r="Q105" s="253">
        <f t="shared" si="8"/>
        <v>0</v>
      </c>
      <c r="R105" s="254">
        <f t="shared" si="9"/>
        <v>0</v>
      </c>
      <c r="S105" s="211"/>
      <c r="U105" s="257">
        <f>'Initial Info Client Demographic'!D91</f>
        <v>0</v>
      </c>
      <c r="W105" s="179">
        <f>'Initial Info Client Demographic'!E91</f>
        <v>0</v>
      </c>
      <c r="X105" s="182">
        <f>'Initial Info Client Demographic'!F91</f>
        <v>0</v>
      </c>
      <c r="Y105" s="183">
        <f>'Initial Info Client Demographic'!G91</f>
        <v>0</v>
      </c>
      <c r="Z105" s="179">
        <f>'Initial Info Client Demographic'!H91</f>
        <v>0</v>
      </c>
      <c r="AA105" s="182">
        <f>'Initial Info Client Demographic'!I91</f>
        <v>0</v>
      </c>
      <c r="AB105" s="183">
        <f>'Initial Info Client Demographic'!E91</f>
        <v>0</v>
      </c>
      <c r="AC105" s="183">
        <f>'Initial Info Client Demographic'!F91</f>
        <v>0</v>
      </c>
      <c r="AD105" s="183">
        <f>'Initial Info Client Demographic'!G91</f>
        <v>0</v>
      </c>
      <c r="AE105" s="183">
        <f>'Initial Info Client Demographic'!H91</f>
        <v>0</v>
      </c>
      <c r="AF105" s="183">
        <f>'Initial Info Client Demographic'!I91</f>
        <v>0</v>
      </c>
      <c r="AG105" s="183">
        <f>'Initial Info Client Demographic'!J91</f>
        <v>0</v>
      </c>
    </row>
    <row r="106" spans="1:33" ht="50.1" customHeight="1" x14ac:dyDescent="0.25">
      <c r="A106" s="2">
        <f t="shared" si="6"/>
        <v>79</v>
      </c>
      <c r="B106" s="319">
        <f>'Initial Info Client Demographic'!B92</f>
        <v>0</v>
      </c>
      <c r="C106" s="320">
        <f>'Initial Info Client Demographic'!C92</f>
        <v>0</v>
      </c>
      <c r="D106" s="244"/>
      <c r="E106" s="236"/>
      <c r="F106" s="259"/>
      <c r="G106" s="240"/>
      <c r="H106" s="242"/>
      <c r="I106" s="213"/>
      <c r="J106" s="214"/>
      <c r="K106" s="169"/>
      <c r="L106" s="166"/>
      <c r="M106" s="215"/>
      <c r="N106" s="123"/>
      <c r="O106" s="249">
        <f t="shared" si="7"/>
        <v>0</v>
      </c>
      <c r="P106" s="96"/>
      <c r="Q106" s="251">
        <f t="shared" si="8"/>
        <v>0</v>
      </c>
      <c r="R106" s="252">
        <f t="shared" si="9"/>
        <v>0</v>
      </c>
      <c r="S106" s="211"/>
      <c r="U106" s="257">
        <f>'Initial Info Client Demographic'!D92</f>
        <v>0</v>
      </c>
      <c r="W106" s="179">
        <f>'Initial Info Client Demographic'!E92</f>
        <v>0</v>
      </c>
      <c r="X106" s="182">
        <f>'Initial Info Client Demographic'!F92</f>
        <v>0</v>
      </c>
      <c r="Y106" s="183">
        <f>'Initial Info Client Demographic'!G92</f>
        <v>0</v>
      </c>
      <c r="Z106" s="179">
        <f>'Initial Info Client Demographic'!H92</f>
        <v>0</v>
      </c>
      <c r="AA106" s="182">
        <f>'Initial Info Client Demographic'!I92</f>
        <v>0</v>
      </c>
      <c r="AB106" s="183">
        <f>'Initial Info Client Demographic'!E92</f>
        <v>0</v>
      </c>
      <c r="AC106" s="183">
        <f>'Initial Info Client Demographic'!F92</f>
        <v>0</v>
      </c>
      <c r="AD106" s="183">
        <f>'Initial Info Client Demographic'!G92</f>
        <v>0</v>
      </c>
      <c r="AE106" s="183">
        <f>'Initial Info Client Demographic'!H92</f>
        <v>0</v>
      </c>
      <c r="AF106" s="183">
        <f>'Initial Info Client Demographic'!I92</f>
        <v>0</v>
      </c>
      <c r="AG106" s="183">
        <f>'Initial Info Client Demographic'!J92</f>
        <v>0</v>
      </c>
    </row>
    <row r="107" spans="1:33" ht="50.1" customHeight="1" x14ac:dyDescent="0.25">
      <c r="A107" s="2">
        <f t="shared" si="6"/>
        <v>80</v>
      </c>
      <c r="B107" s="321">
        <f>'Initial Info Client Demographic'!B93</f>
        <v>0</v>
      </c>
      <c r="C107" s="322">
        <f>'Initial Info Client Demographic'!C93</f>
        <v>0</v>
      </c>
      <c r="D107" s="229"/>
      <c r="E107" s="237"/>
      <c r="F107" s="234"/>
      <c r="G107" s="241"/>
      <c r="H107" s="243"/>
      <c r="I107" s="213"/>
      <c r="J107" s="214"/>
      <c r="K107" s="168"/>
      <c r="L107" s="167"/>
      <c r="M107" s="216"/>
      <c r="N107" s="141"/>
      <c r="O107" s="249">
        <f t="shared" si="7"/>
        <v>0</v>
      </c>
      <c r="P107" s="140"/>
      <c r="Q107" s="253">
        <f t="shared" si="8"/>
        <v>0</v>
      </c>
      <c r="R107" s="254">
        <f t="shared" si="9"/>
        <v>0</v>
      </c>
      <c r="S107" s="211"/>
      <c r="U107" s="257">
        <f>'Initial Info Client Demographic'!D93</f>
        <v>0</v>
      </c>
      <c r="W107" s="179">
        <f>'Initial Info Client Demographic'!E93</f>
        <v>0</v>
      </c>
      <c r="X107" s="182">
        <f>'Initial Info Client Demographic'!F93</f>
        <v>0</v>
      </c>
      <c r="Y107" s="183">
        <f>'Initial Info Client Demographic'!G93</f>
        <v>0</v>
      </c>
      <c r="Z107" s="179">
        <f>'Initial Info Client Demographic'!H93</f>
        <v>0</v>
      </c>
      <c r="AA107" s="182">
        <f>'Initial Info Client Demographic'!I93</f>
        <v>0</v>
      </c>
      <c r="AB107" s="183">
        <f>'Initial Info Client Demographic'!E93</f>
        <v>0</v>
      </c>
      <c r="AC107" s="183">
        <f>'Initial Info Client Demographic'!F93</f>
        <v>0</v>
      </c>
      <c r="AD107" s="183">
        <f>'Initial Info Client Demographic'!G93</f>
        <v>0</v>
      </c>
      <c r="AE107" s="183">
        <f>'Initial Info Client Demographic'!H93</f>
        <v>0</v>
      </c>
      <c r="AF107" s="183">
        <f>'Initial Info Client Demographic'!I93</f>
        <v>0</v>
      </c>
      <c r="AG107" s="183">
        <f>'Initial Info Client Demographic'!J93</f>
        <v>0</v>
      </c>
    </row>
    <row r="108" spans="1:33" ht="50.1" customHeight="1" x14ac:dyDescent="0.25">
      <c r="A108" s="2">
        <f t="shared" si="6"/>
        <v>81</v>
      </c>
      <c r="B108" s="319">
        <f>'Initial Info Client Demographic'!B94</f>
        <v>0</v>
      </c>
      <c r="C108" s="320">
        <f>'Initial Info Client Demographic'!C94</f>
        <v>0</v>
      </c>
      <c r="D108" s="244"/>
      <c r="E108" s="236"/>
      <c r="F108" s="259"/>
      <c r="G108" s="238"/>
      <c r="H108" s="242"/>
      <c r="I108" s="213"/>
      <c r="J108" s="214"/>
      <c r="K108" s="169"/>
      <c r="L108" s="166"/>
      <c r="M108" s="215"/>
      <c r="N108" s="123"/>
      <c r="O108" s="249">
        <f t="shared" si="7"/>
        <v>0</v>
      </c>
      <c r="P108" s="96"/>
      <c r="Q108" s="251">
        <f t="shared" si="8"/>
        <v>0</v>
      </c>
      <c r="R108" s="252">
        <f t="shared" si="9"/>
        <v>0</v>
      </c>
      <c r="S108" s="211"/>
      <c r="U108" s="257">
        <f>'Initial Info Client Demographic'!D94</f>
        <v>0</v>
      </c>
      <c r="W108" s="179">
        <f>'Initial Info Client Demographic'!E94</f>
        <v>0</v>
      </c>
      <c r="X108" s="182">
        <f>'Initial Info Client Demographic'!F94</f>
        <v>0</v>
      </c>
      <c r="Y108" s="183">
        <f>'Initial Info Client Demographic'!G94</f>
        <v>0</v>
      </c>
      <c r="Z108" s="179">
        <f>'Initial Info Client Demographic'!H94</f>
        <v>0</v>
      </c>
      <c r="AA108" s="182">
        <f>'Initial Info Client Demographic'!I94</f>
        <v>0</v>
      </c>
      <c r="AB108" s="183">
        <f>'Initial Info Client Demographic'!E94</f>
        <v>0</v>
      </c>
      <c r="AC108" s="183">
        <f>'Initial Info Client Demographic'!F94</f>
        <v>0</v>
      </c>
      <c r="AD108" s="183">
        <f>'Initial Info Client Demographic'!G94</f>
        <v>0</v>
      </c>
      <c r="AE108" s="183">
        <f>'Initial Info Client Demographic'!H94</f>
        <v>0</v>
      </c>
      <c r="AF108" s="183">
        <f>'Initial Info Client Demographic'!I94</f>
        <v>0</v>
      </c>
      <c r="AG108" s="183">
        <f>'Initial Info Client Demographic'!J94</f>
        <v>0</v>
      </c>
    </row>
    <row r="109" spans="1:33" ht="50.1" customHeight="1" x14ac:dyDescent="0.25">
      <c r="A109" s="2">
        <f t="shared" si="6"/>
        <v>82</v>
      </c>
      <c r="B109" s="321">
        <f>'Initial Info Client Demographic'!B95</f>
        <v>0</v>
      </c>
      <c r="C109" s="322">
        <f>'Initial Info Client Demographic'!C95</f>
        <v>0</v>
      </c>
      <c r="D109" s="229"/>
      <c r="E109" s="237"/>
      <c r="F109" s="234"/>
      <c r="G109" s="239"/>
      <c r="H109" s="243"/>
      <c r="I109" s="213"/>
      <c r="J109" s="214"/>
      <c r="K109" s="168"/>
      <c r="L109" s="167"/>
      <c r="M109" s="216"/>
      <c r="N109" s="141"/>
      <c r="O109" s="249">
        <f t="shared" si="7"/>
        <v>0</v>
      </c>
      <c r="P109" s="140"/>
      <c r="Q109" s="253">
        <f t="shared" si="8"/>
        <v>0</v>
      </c>
      <c r="R109" s="254">
        <f t="shared" si="9"/>
        <v>0</v>
      </c>
      <c r="S109" s="211"/>
      <c r="U109" s="257">
        <f>'Initial Info Client Demographic'!D95</f>
        <v>0</v>
      </c>
      <c r="W109" s="179">
        <f>'Initial Info Client Demographic'!E95</f>
        <v>0</v>
      </c>
      <c r="X109" s="182">
        <f>'Initial Info Client Demographic'!F95</f>
        <v>0</v>
      </c>
      <c r="Y109" s="183">
        <f>'Initial Info Client Demographic'!G95</f>
        <v>0</v>
      </c>
      <c r="Z109" s="179">
        <f>'Initial Info Client Demographic'!H95</f>
        <v>0</v>
      </c>
      <c r="AA109" s="182">
        <f>'Initial Info Client Demographic'!I95</f>
        <v>0</v>
      </c>
      <c r="AB109" s="183">
        <f>'Initial Info Client Demographic'!E95</f>
        <v>0</v>
      </c>
      <c r="AC109" s="183">
        <f>'Initial Info Client Demographic'!F95</f>
        <v>0</v>
      </c>
      <c r="AD109" s="183">
        <f>'Initial Info Client Demographic'!G95</f>
        <v>0</v>
      </c>
      <c r="AE109" s="183">
        <f>'Initial Info Client Demographic'!H95</f>
        <v>0</v>
      </c>
      <c r="AF109" s="183">
        <f>'Initial Info Client Demographic'!I95</f>
        <v>0</v>
      </c>
      <c r="AG109" s="183">
        <f>'Initial Info Client Demographic'!J95</f>
        <v>0</v>
      </c>
    </row>
    <row r="110" spans="1:33" ht="50.1" customHeight="1" x14ac:dyDescent="0.25">
      <c r="A110" s="2">
        <f t="shared" si="6"/>
        <v>83</v>
      </c>
      <c r="B110" s="319">
        <f>'Initial Info Client Demographic'!B96</f>
        <v>0</v>
      </c>
      <c r="C110" s="320">
        <f>'Initial Info Client Demographic'!C96</f>
        <v>0</v>
      </c>
      <c r="D110" s="244"/>
      <c r="E110" s="236"/>
      <c r="F110" s="259"/>
      <c r="G110" s="238"/>
      <c r="H110" s="242"/>
      <c r="I110" s="213"/>
      <c r="J110" s="214"/>
      <c r="K110" s="169"/>
      <c r="L110" s="166"/>
      <c r="M110" s="215"/>
      <c r="N110" s="123"/>
      <c r="O110" s="249">
        <f t="shared" si="7"/>
        <v>0</v>
      </c>
      <c r="P110" s="96"/>
      <c r="Q110" s="251">
        <f t="shared" si="8"/>
        <v>0</v>
      </c>
      <c r="R110" s="252">
        <f t="shared" si="9"/>
        <v>0</v>
      </c>
      <c r="S110" s="211"/>
      <c r="U110" s="257">
        <f>'Initial Info Client Demographic'!D96</f>
        <v>0</v>
      </c>
      <c r="W110" s="179">
        <f>'Initial Info Client Demographic'!E96</f>
        <v>0</v>
      </c>
      <c r="X110" s="182">
        <f>'Initial Info Client Demographic'!F96</f>
        <v>0</v>
      </c>
      <c r="Y110" s="183">
        <f>'Initial Info Client Demographic'!G96</f>
        <v>0</v>
      </c>
      <c r="Z110" s="179">
        <f>'Initial Info Client Demographic'!H96</f>
        <v>0</v>
      </c>
      <c r="AA110" s="182">
        <f>'Initial Info Client Demographic'!I96</f>
        <v>0</v>
      </c>
      <c r="AB110" s="183">
        <f>'Initial Info Client Demographic'!E96</f>
        <v>0</v>
      </c>
      <c r="AC110" s="183">
        <f>'Initial Info Client Demographic'!F96</f>
        <v>0</v>
      </c>
      <c r="AD110" s="183">
        <f>'Initial Info Client Demographic'!G96</f>
        <v>0</v>
      </c>
      <c r="AE110" s="183">
        <f>'Initial Info Client Demographic'!H96</f>
        <v>0</v>
      </c>
      <c r="AF110" s="183">
        <f>'Initial Info Client Demographic'!I96</f>
        <v>0</v>
      </c>
      <c r="AG110" s="183">
        <f>'Initial Info Client Demographic'!J96</f>
        <v>0</v>
      </c>
    </row>
    <row r="111" spans="1:33" ht="50.1" customHeight="1" x14ac:dyDescent="0.25">
      <c r="A111" s="2">
        <f t="shared" si="6"/>
        <v>84</v>
      </c>
      <c r="B111" s="321">
        <f>'Initial Info Client Demographic'!B97</f>
        <v>0</v>
      </c>
      <c r="C111" s="322">
        <f>'Initial Info Client Demographic'!C97</f>
        <v>0</v>
      </c>
      <c r="D111" s="229"/>
      <c r="E111" s="237"/>
      <c r="F111" s="234"/>
      <c r="G111" s="239"/>
      <c r="H111" s="243"/>
      <c r="I111" s="213"/>
      <c r="J111" s="214"/>
      <c r="K111" s="168"/>
      <c r="L111" s="167"/>
      <c r="M111" s="216"/>
      <c r="N111" s="141"/>
      <c r="O111" s="249">
        <f t="shared" si="7"/>
        <v>0</v>
      </c>
      <c r="P111" s="140"/>
      <c r="Q111" s="253">
        <f t="shared" si="8"/>
        <v>0</v>
      </c>
      <c r="R111" s="254">
        <f t="shared" si="9"/>
        <v>0</v>
      </c>
      <c r="S111" s="211"/>
      <c r="U111" s="257">
        <f>'Initial Info Client Demographic'!D97</f>
        <v>0</v>
      </c>
      <c r="W111" s="179">
        <f>'Initial Info Client Demographic'!E97</f>
        <v>0</v>
      </c>
      <c r="X111" s="182">
        <f>'Initial Info Client Demographic'!F97</f>
        <v>0</v>
      </c>
      <c r="Y111" s="183">
        <f>'Initial Info Client Demographic'!G97</f>
        <v>0</v>
      </c>
      <c r="Z111" s="179">
        <f>'Initial Info Client Demographic'!H97</f>
        <v>0</v>
      </c>
      <c r="AA111" s="182">
        <f>'Initial Info Client Demographic'!I97</f>
        <v>0</v>
      </c>
      <c r="AB111" s="183">
        <f>'Initial Info Client Demographic'!E97</f>
        <v>0</v>
      </c>
      <c r="AC111" s="183">
        <f>'Initial Info Client Demographic'!F97</f>
        <v>0</v>
      </c>
      <c r="AD111" s="183">
        <f>'Initial Info Client Demographic'!G97</f>
        <v>0</v>
      </c>
      <c r="AE111" s="183">
        <f>'Initial Info Client Demographic'!H97</f>
        <v>0</v>
      </c>
      <c r="AF111" s="183">
        <f>'Initial Info Client Demographic'!I97</f>
        <v>0</v>
      </c>
      <c r="AG111" s="183">
        <f>'Initial Info Client Demographic'!J97</f>
        <v>0</v>
      </c>
    </row>
    <row r="112" spans="1:33" ht="50.1" customHeight="1" x14ac:dyDescent="0.25">
      <c r="A112" s="2">
        <f t="shared" si="6"/>
        <v>85</v>
      </c>
      <c r="B112" s="319">
        <f>'Initial Info Client Demographic'!B98</f>
        <v>0</v>
      </c>
      <c r="C112" s="320">
        <f>'Initial Info Client Demographic'!C98</f>
        <v>0</v>
      </c>
      <c r="D112" s="244"/>
      <c r="E112" s="236"/>
      <c r="F112" s="259"/>
      <c r="G112" s="238"/>
      <c r="H112" s="242"/>
      <c r="I112" s="213"/>
      <c r="J112" s="214"/>
      <c r="K112" s="169"/>
      <c r="L112" s="166"/>
      <c r="M112" s="215"/>
      <c r="N112" s="123"/>
      <c r="O112" s="249">
        <f t="shared" si="7"/>
        <v>0</v>
      </c>
      <c r="P112" s="96"/>
      <c r="Q112" s="251">
        <f t="shared" si="8"/>
        <v>0</v>
      </c>
      <c r="R112" s="252">
        <f t="shared" si="9"/>
        <v>0</v>
      </c>
      <c r="S112" s="211"/>
      <c r="U112" s="257">
        <f>'Initial Info Client Demographic'!D98</f>
        <v>0</v>
      </c>
      <c r="W112" s="179">
        <f>'Initial Info Client Demographic'!E98</f>
        <v>0</v>
      </c>
      <c r="X112" s="182">
        <f>'Initial Info Client Demographic'!F98</f>
        <v>0</v>
      </c>
      <c r="Y112" s="183">
        <f>'Initial Info Client Demographic'!G98</f>
        <v>0</v>
      </c>
      <c r="Z112" s="179">
        <f>'Initial Info Client Demographic'!H98</f>
        <v>0</v>
      </c>
      <c r="AA112" s="182">
        <f>'Initial Info Client Demographic'!I98</f>
        <v>0</v>
      </c>
      <c r="AB112" s="183">
        <f>'Initial Info Client Demographic'!E98</f>
        <v>0</v>
      </c>
      <c r="AC112" s="183">
        <f>'Initial Info Client Demographic'!F98</f>
        <v>0</v>
      </c>
      <c r="AD112" s="183">
        <f>'Initial Info Client Demographic'!G98</f>
        <v>0</v>
      </c>
      <c r="AE112" s="183">
        <f>'Initial Info Client Demographic'!H98</f>
        <v>0</v>
      </c>
      <c r="AF112" s="183">
        <f>'Initial Info Client Demographic'!I98</f>
        <v>0</v>
      </c>
      <c r="AG112" s="183">
        <f>'Initial Info Client Demographic'!J98</f>
        <v>0</v>
      </c>
    </row>
    <row r="113" spans="1:33" ht="50.1" customHeight="1" x14ac:dyDescent="0.25">
      <c r="A113" s="2">
        <f t="shared" si="6"/>
        <v>86</v>
      </c>
      <c r="B113" s="321">
        <f>'Initial Info Client Demographic'!B99</f>
        <v>0</v>
      </c>
      <c r="C113" s="322">
        <f>'Initial Info Client Demographic'!C99</f>
        <v>0</v>
      </c>
      <c r="D113" s="229"/>
      <c r="E113" s="237"/>
      <c r="F113" s="234"/>
      <c r="G113" s="239"/>
      <c r="H113" s="243"/>
      <c r="I113" s="213"/>
      <c r="J113" s="214"/>
      <c r="K113" s="168"/>
      <c r="L113" s="167"/>
      <c r="M113" s="216"/>
      <c r="N113" s="141"/>
      <c r="O113" s="249">
        <f t="shared" si="7"/>
        <v>0</v>
      </c>
      <c r="P113" s="140"/>
      <c r="Q113" s="253">
        <f t="shared" si="8"/>
        <v>0</v>
      </c>
      <c r="R113" s="254">
        <f t="shared" si="9"/>
        <v>0</v>
      </c>
      <c r="S113" s="211"/>
      <c r="U113" s="257">
        <f>'Initial Info Client Demographic'!D99</f>
        <v>0</v>
      </c>
      <c r="W113" s="179">
        <f>'Initial Info Client Demographic'!E99</f>
        <v>0</v>
      </c>
      <c r="X113" s="182">
        <f>'Initial Info Client Demographic'!F99</f>
        <v>0</v>
      </c>
      <c r="Y113" s="183">
        <f>'Initial Info Client Demographic'!G99</f>
        <v>0</v>
      </c>
      <c r="Z113" s="179">
        <f>'Initial Info Client Demographic'!H99</f>
        <v>0</v>
      </c>
      <c r="AA113" s="182">
        <f>'Initial Info Client Demographic'!I99</f>
        <v>0</v>
      </c>
      <c r="AB113" s="183">
        <f>'Initial Info Client Demographic'!E99</f>
        <v>0</v>
      </c>
      <c r="AC113" s="183">
        <f>'Initial Info Client Demographic'!F99</f>
        <v>0</v>
      </c>
      <c r="AD113" s="183">
        <f>'Initial Info Client Demographic'!G99</f>
        <v>0</v>
      </c>
      <c r="AE113" s="183">
        <f>'Initial Info Client Demographic'!H99</f>
        <v>0</v>
      </c>
      <c r="AF113" s="183">
        <f>'Initial Info Client Demographic'!I99</f>
        <v>0</v>
      </c>
      <c r="AG113" s="183">
        <f>'Initial Info Client Demographic'!J99</f>
        <v>0</v>
      </c>
    </row>
    <row r="114" spans="1:33" ht="50.1" customHeight="1" x14ac:dyDescent="0.25">
      <c r="A114" s="2">
        <f t="shared" si="6"/>
        <v>87</v>
      </c>
      <c r="B114" s="319">
        <f>'Initial Info Client Demographic'!B100</f>
        <v>0</v>
      </c>
      <c r="C114" s="320">
        <f>'Initial Info Client Demographic'!C100</f>
        <v>0</v>
      </c>
      <c r="D114" s="244"/>
      <c r="E114" s="236"/>
      <c r="F114" s="259"/>
      <c r="G114" s="238"/>
      <c r="H114" s="242"/>
      <c r="I114" s="213"/>
      <c r="J114" s="214"/>
      <c r="K114" s="169"/>
      <c r="L114" s="166"/>
      <c r="M114" s="215"/>
      <c r="N114" s="123"/>
      <c r="O114" s="249">
        <f t="shared" si="7"/>
        <v>0</v>
      </c>
      <c r="P114" s="96"/>
      <c r="Q114" s="251">
        <f t="shared" si="8"/>
        <v>0</v>
      </c>
      <c r="R114" s="252">
        <f t="shared" si="9"/>
        <v>0</v>
      </c>
      <c r="S114" s="211"/>
      <c r="U114" s="257">
        <f>'Initial Info Client Demographic'!D100</f>
        <v>0</v>
      </c>
      <c r="W114" s="179">
        <f>'Initial Info Client Demographic'!E100</f>
        <v>0</v>
      </c>
      <c r="X114" s="182">
        <f>'Initial Info Client Demographic'!F100</f>
        <v>0</v>
      </c>
      <c r="Y114" s="183">
        <f>'Initial Info Client Demographic'!G100</f>
        <v>0</v>
      </c>
      <c r="Z114" s="179">
        <f>'Initial Info Client Demographic'!H100</f>
        <v>0</v>
      </c>
      <c r="AA114" s="182">
        <f>'Initial Info Client Demographic'!I100</f>
        <v>0</v>
      </c>
      <c r="AB114" s="183">
        <f>'Initial Info Client Demographic'!E100</f>
        <v>0</v>
      </c>
      <c r="AC114" s="183">
        <f>'Initial Info Client Demographic'!F100</f>
        <v>0</v>
      </c>
      <c r="AD114" s="183">
        <f>'Initial Info Client Demographic'!G100</f>
        <v>0</v>
      </c>
      <c r="AE114" s="183">
        <f>'Initial Info Client Demographic'!H100</f>
        <v>0</v>
      </c>
      <c r="AF114" s="183">
        <f>'Initial Info Client Demographic'!I100</f>
        <v>0</v>
      </c>
      <c r="AG114" s="183">
        <f>'Initial Info Client Demographic'!J100</f>
        <v>0</v>
      </c>
    </row>
    <row r="115" spans="1:33" ht="50.1" customHeight="1" x14ac:dyDescent="0.25">
      <c r="A115" s="2">
        <f t="shared" si="6"/>
        <v>88</v>
      </c>
      <c r="B115" s="321">
        <f>'Initial Info Client Demographic'!B101</f>
        <v>0</v>
      </c>
      <c r="C115" s="322">
        <f>'Initial Info Client Demographic'!C101</f>
        <v>0</v>
      </c>
      <c r="D115" s="229"/>
      <c r="E115" s="237"/>
      <c r="F115" s="234"/>
      <c r="G115" s="239"/>
      <c r="H115" s="243"/>
      <c r="I115" s="213"/>
      <c r="J115" s="214"/>
      <c r="K115" s="168"/>
      <c r="L115" s="167"/>
      <c r="M115" s="216"/>
      <c r="N115" s="141"/>
      <c r="O115" s="249">
        <f t="shared" si="7"/>
        <v>0</v>
      </c>
      <c r="P115" s="140"/>
      <c r="Q115" s="253">
        <f t="shared" si="8"/>
        <v>0</v>
      </c>
      <c r="R115" s="254">
        <f t="shared" si="9"/>
        <v>0</v>
      </c>
      <c r="S115" s="211"/>
      <c r="U115" s="257">
        <f>'Initial Info Client Demographic'!D101</f>
        <v>0</v>
      </c>
      <c r="W115" s="179">
        <f>'Initial Info Client Demographic'!E101</f>
        <v>0</v>
      </c>
      <c r="X115" s="182">
        <f>'Initial Info Client Demographic'!F101</f>
        <v>0</v>
      </c>
      <c r="Y115" s="183">
        <f>'Initial Info Client Demographic'!G101</f>
        <v>0</v>
      </c>
      <c r="Z115" s="179">
        <f>'Initial Info Client Demographic'!H101</f>
        <v>0</v>
      </c>
      <c r="AA115" s="182">
        <f>'Initial Info Client Demographic'!I101</f>
        <v>0</v>
      </c>
      <c r="AB115" s="183">
        <f>'Initial Info Client Demographic'!E101</f>
        <v>0</v>
      </c>
      <c r="AC115" s="183">
        <f>'Initial Info Client Demographic'!F101</f>
        <v>0</v>
      </c>
      <c r="AD115" s="183">
        <f>'Initial Info Client Demographic'!G101</f>
        <v>0</v>
      </c>
      <c r="AE115" s="183">
        <f>'Initial Info Client Demographic'!H101</f>
        <v>0</v>
      </c>
      <c r="AF115" s="183">
        <f>'Initial Info Client Demographic'!I101</f>
        <v>0</v>
      </c>
      <c r="AG115" s="183">
        <f>'Initial Info Client Demographic'!J101</f>
        <v>0</v>
      </c>
    </row>
    <row r="116" spans="1:33" ht="50.1" customHeight="1" x14ac:dyDescent="0.25">
      <c r="A116" s="2">
        <f t="shared" ref="A116:A147" si="10">ROW(A89)</f>
        <v>89</v>
      </c>
      <c r="B116" s="319">
        <f>'Initial Info Client Demographic'!B102</f>
        <v>0</v>
      </c>
      <c r="C116" s="320">
        <f>'Initial Info Client Demographic'!C102</f>
        <v>0</v>
      </c>
      <c r="D116" s="244"/>
      <c r="E116" s="236"/>
      <c r="F116" s="259"/>
      <c r="G116" s="240"/>
      <c r="H116" s="242"/>
      <c r="I116" s="213"/>
      <c r="J116" s="214"/>
      <c r="K116" s="169"/>
      <c r="L116" s="166"/>
      <c r="M116" s="215"/>
      <c r="N116" s="123"/>
      <c r="O116" s="249">
        <f t="shared" si="7"/>
        <v>0</v>
      </c>
      <c r="P116" s="96"/>
      <c r="Q116" s="251">
        <f t="shared" si="8"/>
        <v>0</v>
      </c>
      <c r="R116" s="252">
        <f t="shared" si="9"/>
        <v>0</v>
      </c>
      <c r="S116" s="211"/>
      <c r="U116" s="257">
        <f>'Initial Info Client Demographic'!D102</f>
        <v>0</v>
      </c>
      <c r="W116" s="179">
        <f>'Initial Info Client Demographic'!E102</f>
        <v>0</v>
      </c>
      <c r="X116" s="182">
        <f>'Initial Info Client Demographic'!F102</f>
        <v>0</v>
      </c>
      <c r="Y116" s="183">
        <f>'Initial Info Client Demographic'!G102</f>
        <v>0</v>
      </c>
      <c r="Z116" s="179">
        <f>'Initial Info Client Demographic'!H102</f>
        <v>0</v>
      </c>
      <c r="AA116" s="182">
        <f>'Initial Info Client Demographic'!I102</f>
        <v>0</v>
      </c>
      <c r="AB116" s="183">
        <f>'Initial Info Client Demographic'!E102</f>
        <v>0</v>
      </c>
      <c r="AC116" s="183">
        <f>'Initial Info Client Demographic'!F102</f>
        <v>0</v>
      </c>
      <c r="AD116" s="183">
        <f>'Initial Info Client Demographic'!G102</f>
        <v>0</v>
      </c>
      <c r="AE116" s="183">
        <f>'Initial Info Client Demographic'!H102</f>
        <v>0</v>
      </c>
      <c r="AF116" s="183">
        <f>'Initial Info Client Demographic'!I102</f>
        <v>0</v>
      </c>
      <c r="AG116" s="183">
        <f>'Initial Info Client Demographic'!J102</f>
        <v>0</v>
      </c>
    </row>
    <row r="117" spans="1:33" ht="50.1" customHeight="1" x14ac:dyDescent="0.25">
      <c r="A117" s="2">
        <f t="shared" si="10"/>
        <v>90</v>
      </c>
      <c r="B117" s="321">
        <f>'Initial Info Client Demographic'!B103</f>
        <v>0</v>
      </c>
      <c r="C117" s="322">
        <f>'Initial Info Client Demographic'!C103</f>
        <v>0</v>
      </c>
      <c r="D117" s="229"/>
      <c r="E117" s="237"/>
      <c r="F117" s="234"/>
      <c r="G117" s="241"/>
      <c r="H117" s="243"/>
      <c r="I117" s="213"/>
      <c r="J117" s="214"/>
      <c r="K117" s="168"/>
      <c r="L117" s="167"/>
      <c r="M117" s="216"/>
      <c r="N117" s="141"/>
      <c r="O117" s="249">
        <f t="shared" si="7"/>
        <v>0</v>
      </c>
      <c r="P117" s="140"/>
      <c r="Q117" s="253">
        <f t="shared" si="8"/>
        <v>0</v>
      </c>
      <c r="R117" s="254">
        <f t="shared" si="9"/>
        <v>0</v>
      </c>
      <c r="S117" s="211"/>
      <c r="U117" s="257">
        <f>'Initial Info Client Demographic'!D103</f>
        <v>0</v>
      </c>
      <c r="W117" s="179">
        <f>'Initial Info Client Demographic'!E103</f>
        <v>0</v>
      </c>
      <c r="X117" s="182">
        <f>'Initial Info Client Demographic'!F103</f>
        <v>0</v>
      </c>
      <c r="Y117" s="183">
        <f>'Initial Info Client Demographic'!G103</f>
        <v>0</v>
      </c>
      <c r="Z117" s="179">
        <f>'Initial Info Client Demographic'!H103</f>
        <v>0</v>
      </c>
      <c r="AA117" s="182">
        <f>'Initial Info Client Demographic'!I103</f>
        <v>0</v>
      </c>
      <c r="AB117" s="183">
        <f>'Initial Info Client Demographic'!E103</f>
        <v>0</v>
      </c>
      <c r="AC117" s="183">
        <f>'Initial Info Client Demographic'!F103</f>
        <v>0</v>
      </c>
      <c r="AD117" s="183">
        <f>'Initial Info Client Demographic'!G103</f>
        <v>0</v>
      </c>
      <c r="AE117" s="183">
        <f>'Initial Info Client Demographic'!H103</f>
        <v>0</v>
      </c>
      <c r="AF117" s="183">
        <f>'Initial Info Client Demographic'!I103</f>
        <v>0</v>
      </c>
      <c r="AG117" s="183">
        <f>'Initial Info Client Demographic'!J103</f>
        <v>0</v>
      </c>
    </row>
    <row r="118" spans="1:33" ht="50.1" customHeight="1" x14ac:dyDescent="0.25">
      <c r="A118" s="2">
        <f t="shared" si="10"/>
        <v>91</v>
      </c>
      <c r="B118" s="319">
        <f>'Initial Info Client Demographic'!B104</f>
        <v>0</v>
      </c>
      <c r="C118" s="320">
        <f>'Initial Info Client Demographic'!C104</f>
        <v>0</v>
      </c>
      <c r="D118" s="244"/>
      <c r="E118" s="236"/>
      <c r="F118" s="259"/>
      <c r="G118" s="238"/>
      <c r="H118" s="242"/>
      <c r="I118" s="213"/>
      <c r="J118" s="214"/>
      <c r="K118" s="169"/>
      <c r="L118" s="166"/>
      <c r="M118" s="215"/>
      <c r="N118" s="123"/>
      <c r="O118" s="249">
        <f t="shared" si="7"/>
        <v>0</v>
      </c>
      <c r="P118" s="96"/>
      <c r="Q118" s="251">
        <f t="shared" si="8"/>
        <v>0</v>
      </c>
      <c r="R118" s="252">
        <f t="shared" si="9"/>
        <v>0</v>
      </c>
      <c r="S118" s="211"/>
      <c r="U118" s="257">
        <f>'Initial Info Client Demographic'!D104</f>
        <v>0</v>
      </c>
      <c r="W118" s="179">
        <f>'Initial Info Client Demographic'!E104</f>
        <v>0</v>
      </c>
      <c r="X118" s="182">
        <f>'Initial Info Client Demographic'!F104</f>
        <v>0</v>
      </c>
      <c r="Y118" s="183">
        <f>'Initial Info Client Demographic'!G104</f>
        <v>0</v>
      </c>
      <c r="Z118" s="179">
        <f>'Initial Info Client Demographic'!H104</f>
        <v>0</v>
      </c>
      <c r="AA118" s="182">
        <f>'Initial Info Client Demographic'!I104</f>
        <v>0</v>
      </c>
      <c r="AB118" s="183">
        <f>'Initial Info Client Demographic'!E104</f>
        <v>0</v>
      </c>
      <c r="AC118" s="183">
        <f>'Initial Info Client Demographic'!F104</f>
        <v>0</v>
      </c>
      <c r="AD118" s="183">
        <f>'Initial Info Client Demographic'!G104</f>
        <v>0</v>
      </c>
      <c r="AE118" s="183">
        <f>'Initial Info Client Demographic'!H104</f>
        <v>0</v>
      </c>
      <c r="AF118" s="183">
        <f>'Initial Info Client Demographic'!I104</f>
        <v>0</v>
      </c>
      <c r="AG118" s="183">
        <f>'Initial Info Client Demographic'!J104</f>
        <v>0</v>
      </c>
    </row>
    <row r="119" spans="1:33" ht="50.1" customHeight="1" x14ac:dyDescent="0.25">
      <c r="A119" s="2">
        <f t="shared" si="10"/>
        <v>92</v>
      </c>
      <c r="B119" s="321">
        <f>'Initial Info Client Demographic'!B105</f>
        <v>0</v>
      </c>
      <c r="C119" s="322">
        <f>'Initial Info Client Demographic'!C105</f>
        <v>0</v>
      </c>
      <c r="D119" s="229"/>
      <c r="E119" s="237"/>
      <c r="F119" s="234"/>
      <c r="G119" s="239"/>
      <c r="H119" s="243"/>
      <c r="I119" s="213"/>
      <c r="J119" s="214"/>
      <c r="K119" s="168"/>
      <c r="L119" s="167"/>
      <c r="M119" s="216"/>
      <c r="N119" s="141"/>
      <c r="O119" s="249">
        <f t="shared" si="7"/>
        <v>0</v>
      </c>
      <c r="P119" s="140"/>
      <c r="Q119" s="253">
        <f t="shared" si="8"/>
        <v>0</v>
      </c>
      <c r="R119" s="254">
        <f t="shared" si="9"/>
        <v>0</v>
      </c>
      <c r="S119" s="211"/>
      <c r="U119" s="257">
        <f>'Initial Info Client Demographic'!D105</f>
        <v>0</v>
      </c>
      <c r="W119" s="179">
        <f>'Initial Info Client Demographic'!E105</f>
        <v>0</v>
      </c>
      <c r="X119" s="182">
        <f>'Initial Info Client Demographic'!F105</f>
        <v>0</v>
      </c>
      <c r="Y119" s="183">
        <f>'Initial Info Client Demographic'!G105</f>
        <v>0</v>
      </c>
      <c r="Z119" s="179">
        <f>'Initial Info Client Demographic'!H105</f>
        <v>0</v>
      </c>
      <c r="AA119" s="182">
        <f>'Initial Info Client Demographic'!I105</f>
        <v>0</v>
      </c>
      <c r="AB119" s="183">
        <f>'Initial Info Client Demographic'!E105</f>
        <v>0</v>
      </c>
      <c r="AC119" s="183">
        <f>'Initial Info Client Demographic'!F105</f>
        <v>0</v>
      </c>
      <c r="AD119" s="183">
        <f>'Initial Info Client Demographic'!G105</f>
        <v>0</v>
      </c>
      <c r="AE119" s="183">
        <f>'Initial Info Client Demographic'!H105</f>
        <v>0</v>
      </c>
      <c r="AF119" s="183">
        <f>'Initial Info Client Demographic'!I105</f>
        <v>0</v>
      </c>
      <c r="AG119" s="183">
        <f>'Initial Info Client Demographic'!J105</f>
        <v>0</v>
      </c>
    </row>
    <row r="120" spans="1:33" ht="50.1" customHeight="1" x14ac:dyDescent="0.25">
      <c r="A120" s="2">
        <f t="shared" si="10"/>
        <v>93</v>
      </c>
      <c r="B120" s="319">
        <f>'Initial Info Client Demographic'!B106</f>
        <v>0</v>
      </c>
      <c r="C120" s="320">
        <f>'Initial Info Client Demographic'!C106</f>
        <v>0</v>
      </c>
      <c r="D120" s="244"/>
      <c r="E120" s="236"/>
      <c r="F120" s="259"/>
      <c r="G120" s="238"/>
      <c r="H120" s="242"/>
      <c r="I120" s="213"/>
      <c r="J120" s="214"/>
      <c r="K120" s="169"/>
      <c r="L120" s="166"/>
      <c r="M120" s="215"/>
      <c r="N120" s="123"/>
      <c r="O120" s="249">
        <f t="shared" si="7"/>
        <v>0</v>
      </c>
      <c r="P120" s="96"/>
      <c r="Q120" s="251">
        <f t="shared" si="8"/>
        <v>0</v>
      </c>
      <c r="R120" s="252">
        <f t="shared" si="9"/>
        <v>0</v>
      </c>
      <c r="S120" s="211"/>
      <c r="U120" s="257">
        <f>'Initial Info Client Demographic'!D106</f>
        <v>0</v>
      </c>
      <c r="W120" s="179">
        <f>'Initial Info Client Demographic'!E106</f>
        <v>0</v>
      </c>
      <c r="X120" s="182">
        <f>'Initial Info Client Demographic'!F106</f>
        <v>0</v>
      </c>
      <c r="Y120" s="183">
        <f>'Initial Info Client Demographic'!G106</f>
        <v>0</v>
      </c>
      <c r="Z120" s="179">
        <f>'Initial Info Client Demographic'!H106</f>
        <v>0</v>
      </c>
      <c r="AA120" s="182">
        <f>'Initial Info Client Demographic'!I106</f>
        <v>0</v>
      </c>
      <c r="AB120" s="183">
        <f>'Initial Info Client Demographic'!E106</f>
        <v>0</v>
      </c>
      <c r="AC120" s="183">
        <f>'Initial Info Client Demographic'!F106</f>
        <v>0</v>
      </c>
      <c r="AD120" s="183">
        <f>'Initial Info Client Demographic'!G106</f>
        <v>0</v>
      </c>
      <c r="AE120" s="183">
        <f>'Initial Info Client Demographic'!H106</f>
        <v>0</v>
      </c>
      <c r="AF120" s="183">
        <f>'Initial Info Client Demographic'!I106</f>
        <v>0</v>
      </c>
      <c r="AG120" s="183">
        <f>'Initial Info Client Demographic'!J106</f>
        <v>0</v>
      </c>
    </row>
    <row r="121" spans="1:33" ht="50.1" customHeight="1" x14ac:dyDescent="0.25">
      <c r="A121" s="2">
        <f t="shared" si="10"/>
        <v>94</v>
      </c>
      <c r="B121" s="321">
        <f>'Initial Info Client Demographic'!B107</f>
        <v>0</v>
      </c>
      <c r="C121" s="322">
        <f>'Initial Info Client Demographic'!C107</f>
        <v>0</v>
      </c>
      <c r="D121" s="229"/>
      <c r="E121" s="237"/>
      <c r="F121" s="234"/>
      <c r="G121" s="239"/>
      <c r="H121" s="243"/>
      <c r="I121" s="213"/>
      <c r="J121" s="214"/>
      <c r="K121" s="168"/>
      <c r="L121" s="167"/>
      <c r="M121" s="216"/>
      <c r="N121" s="141"/>
      <c r="O121" s="249">
        <f t="shared" si="7"/>
        <v>0</v>
      </c>
      <c r="P121" s="140"/>
      <c r="Q121" s="253">
        <f t="shared" si="8"/>
        <v>0</v>
      </c>
      <c r="R121" s="254">
        <f t="shared" si="9"/>
        <v>0</v>
      </c>
      <c r="S121" s="211"/>
      <c r="U121" s="257">
        <f>'Initial Info Client Demographic'!D107</f>
        <v>0</v>
      </c>
      <c r="W121" s="179">
        <f>'Initial Info Client Demographic'!E107</f>
        <v>0</v>
      </c>
      <c r="X121" s="182">
        <f>'Initial Info Client Demographic'!F107</f>
        <v>0</v>
      </c>
      <c r="Y121" s="183">
        <f>'Initial Info Client Demographic'!G107</f>
        <v>0</v>
      </c>
      <c r="Z121" s="179">
        <f>'Initial Info Client Demographic'!H107</f>
        <v>0</v>
      </c>
      <c r="AA121" s="182">
        <f>'Initial Info Client Demographic'!I107</f>
        <v>0</v>
      </c>
      <c r="AB121" s="183">
        <f>'Initial Info Client Demographic'!E107</f>
        <v>0</v>
      </c>
      <c r="AC121" s="183">
        <f>'Initial Info Client Demographic'!F107</f>
        <v>0</v>
      </c>
      <c r="AD121" s="183">
        <f>'Initial Info Client Demographic'!G107</f>
        <v>0</v>
      </c>
      <c r="AE121" s="183">
        <f>'Initial Info Client Demographic'!H107</f>
        <v>0</v>
      </c>
      <c r="AF121" s="183">
        <f>'Initial Info Client Demographic'!I107</f>
        <v>0</v>
      </c>
      <c r="AG121" s="183">
        <f>'Initial Info Client Demographic'!J107</f>
        <v>0</v>
      </c>
    </row>
    <row r="122" spans="1:33" ht="50.1" customHeight="1" x14ac:dyDescent="0.25">
      <c r="A122" s="2">
        <f t="shared" si="10"/>
        <v>95</v>
      </c>
      <c r="B122" s="319">
        <f>'Initial Info Client Demographic'!B108</f>
        <v>0</v>
      </c>
      <c r="C122" s="320">
        <f>'Initial Info Client Demographic'!C108</f>
        <v>0</v>
      </c>
      <c r="D122" s="244"/>
      <c r="E122" s="236"/>
      <c r="F122" s="259"/>
      <c r="G122" s="238"/>
      <c r="H122" s="242"/>
      <c r="I122" s="213"/>
      <c r="J122" s="214"/>
      <c r="K122" s="169"/>
      <c r="L122" s="166"/>
      <c r="M122" s="215"/>
      <c r="N122" s="123"/>
      <c r="O122" s="249">
        <f t="shared" si="7"/>
        <v>0</v>
      </c>
      <c r="P122" s="96"/>
      <c r="Q122" s="251">
        <f t="shared" si="8"/>
        <v>0</v>
      </c>
      <c r="R122" s="252">
        <f t="shared" si="9"/>
        <v>0</v>
      </c>
      <c r="S122" s="211"/>
      <c r="U122" s="257">
        <f>'Initial Info Client Demographic'!D108</f>
        <v>0</v>
      </c>
      <c r="W122" s="179">
        <f>'Initial Info Client Demographic'!E108</f>
        <v>0</v>
      </c>
      <c r="X122" s="182">
        <f>'Initial Info Client Demographic'!F108</f>
        <v>0</v>
      </c>
      <c r="Y122" s="183">
        <f>'Initial Info Client Demographic'!G108</f>
        <v>0</v>
      </c>
      <c r="Z122" s="179">
        <f>'Initial Info Client Demographic'!H108</f>
        <v>0</v>
      </c>
      <c r="AA122" s="182">
        <f>'Initial Info Client Demographic'!I108</f>
        <v>0</v>
      </c>
      <c r="AB122" s="183">
        <f>'Initial Info Client Demographic'!E108</f>
        <v>0</v>
      </c>
      <c r="AC122" s="183">
        <f>'Initial Info Client Demographic'!F108</f>
        <v>0</v>
      </c>
      <c r="AD122" s="183">
        <f>'Initial Info Client Demographic'!G108</f>
        <v>0</v>
      </c>
      <c r="AE122" s="183">
        <f>'Initial Info Client Demographic'!H108</f>
        <v>0</v>
      </c>
      <c r="AF122" s="183">
        <f>'Initial Info Client Demographic'!I108</f>
        <v>0</v>
      </c>
      <c r="AG122" s="183">
        <f>'Initial Info Client Demographic'!J108</f>
        <v>0</v>
      </c>
    </row>
    <row r="123" spans="1:33" ht="50.1" customHeight="1" x14ac:dyDescent="0.25">
      <c r="A123" s="2">
        <f t="shared" si="10"/>
        <v>96</v>
      </c>
      <c r="B123" s="321">
        <f>'Initial Info Client Demographic'!B109</f>
        <v>0</v>
      </c>
      <c r="C123" s="322">
        <f>'Initial Info Client Demographic'!C109</f>
        <v>0</v>
      </c>
      <c r="D123" s="229"/>
      <c r="E123" s="237"/>
      <c r="F123" s="234"/>
      <c r="G123" s="239"/>
      <c r="H123" s="243"/>
      <c r="I123" s="213"/>
      <c r="J123" s="214"/>
      <c r="K123" s="168"/>
      <c r="L123" s="167"/>
      <c r="M123" s="216"/>
      <c r="N123" s="141"/>
      <c r="O123" s="249">
        <f t="shared" si="7"/>
        <v>0</v>
      </c>
      <c r="P123" s="140"/>
      <c r="Q123" s="253">
        <f t="shared" si="8"/>
        <v>0</v>
      </c>
      <c r="R123" s="254">
        <f t="shared" si="9"/>
        <v>0</v>
      </c>
      <c r="S123" s="211"/>
      <c r="U123" s="257">
        <f>'Initial Info Client Demographic'!D109</f>
        <v>0</v>
      </c>
      <c r="W123" s="179">
        <f>'Initial Info Client Demographic'!E109</f>
        <v>0</v>
      </c>
      <c r="X123" s="182">
        <f>'Initial Info Client Demographic'!F109</f>
        <v>0</v>
      </c>
      <c r="Y123" s="183">
        <f>'Initial Info Client Demographic'!G109</f>
        <v>0</v>
      </c>
      <c r="Z123" s="179">
        <f>'Initial Info Client Demographic'!H109</f>
        <v>0</v>
      </c>
      <c r="AA123" s="182">
        <f>'Initial Info Client Demographic'!I109</f>
        <v>0</v>
      </c>
      <c r="AB123" s="183">
        <f>'Initial Info Client Demographic'!E109</f>
        <v>0</v>
      </c>
      <c r="AC123" s="183">
        <f>'Initial Info Client Demographic'!F109</f>
        <v>0</v>
      </c>
      <c r="AD123" s="183">
        <f>'Initial Info Client Demographic'!G109</f>
        <v>0</v>
      </c>
      <c r="AE123" s="183">
        <f>'Initial Info Client Demographic'!H109</f>
        <v>0</v>
      </c>
      <c r="AF123" s="183">
        <f>'Initial Info Client Demographic'!I109</f>
        <v>0</v>
      </c>
      <c r="AG123" s="183">
        <f>'Initial Info Client Demographic'!J109</f>
        <v>0</v>
      </c>
    </row>
    <row r="124" spans="1:33" ht="50.1" customHeight="1" x14ac:dyDescent="0.25">
      <c r="A124" s="2">
        <f t="shared" si="10"/>
        <v>97</v>
      </c>
      <c r="B124" s="319">
        <f>'Initial Info Client Demographic'!B110</f>
        <v>0</v>
      </c>
      <c r="C124" s="320">
        <f>'Initial Info Client Demographic'!C110</f>
        <v>0</v>
      </c>
      <c r="D124" s="244"/>
      <c r="E124" s="236"/>
      <c r="F124" s="259"/>
      <c r="G124" s="238"/>
      <c r="H124" s="242"/>
      <c r="I124" s="213"/>
      <c r="J124" s="214"/>
      <c r="K124" s="169"/>
      <c r="L124" s="166"/>
      <c r="M124" s="215"/>
      <c r="N124" s="123"/>
      <c r="O124" s="249">
        <f t="shared" si="7"/>
        <v>0</v>
      </c>
      <c r="P124" s="96"/>
      <c r="Q124" s="251">
        <f t="shared" si="8"/>
        <v>0</v>
      </c>
      <c r="R124" s="252">
        <f t="shared" si="9"/>
        <v>0</v>
      </c>
      <c r="S124" s="211"/>
      <c r="U124" s="257">
        <f>'Initial Info Client Demographic'!D110</f>
        <v>0</v>
      </c>
      <c r="W124" s="179">
        <f>'Initial Info Client Demographic'!E110</f>
        <v>0</v>
      </c>
      <c r="X124" s="182">
        <f>'Initial Info Client Demographic'!F110</f>
        <v>0</v>
      </c>
      <c r="Y124" s="183">
        <f>'Initial Info Client Demographic'!G110</f>
        <v>0</v>
      </c>
      <c r="Z124" s="179">
        <f>'Initial Info Client Demographic'!H110</f>
        <v>0</v>
      </c>
      <c r="AA124" s="182">
        <f>'Initial Info Client Demographic'!I110</f>
        <v>0</v>
      </c>
      <c r="AB124" s="183">
        <f>'Initial Info Client Demographic'!E110</f>
        <v>0</v>
      </c>
      <c r="AC124" s="183">
        <f>'Initial Info Client Demographic'!F110</f>
        <v>0</v>
      </c>
      <c r="AD124" s="183">
        <f>'Initial Info Client Demographic'!G110</f>
        <v>0</v>
      </c>
      <c r="AE124" s="183">
        <f>'Initial Info Client Demographic'!H110</f>
        <v>0</v>
      </c>
      <c r="AF124" s="183">
        <f>'Initial Info Client Demographic'!I110</f>
        <v>0</v>
      </c>
      <c r="AG124" s="183">
        <f>'Initial Info Client Demographic'!J110</f>
        <v>0</v>
      </c>
    </row>
    <row r="125" spans="1:33" ht="50.1" customHeight="1" x14ac:dyDescent="0.25">
      <c r="A125" s="2">
        <f t="shared" si="10"/>
        <v>98</v>
      </c>
      <c r="B125" s="321">
        <f>'Initial Info Client Demographic'!B111</f>
        <v>0</v>
      </c>
      <c r="C125" s="322">
        <f>'Initial Info Client Demographic'!C111</f>
        <v>0</v>
      </c>
      <c r="D125" s="229"/>
      <c r="E125" s="237"/>
      <c r="F125" s="234"/>
      <c r="G125" s="239"/>
      <c r="H125" s="243"/>
      <c r="I125" s="213"/>
      <c r="J125" s="214"/>
      <c r="K125" s="168"/>
      <c r="L125" s="167"/>
      <c r="M125" s="216"/>
      <c r="N125" s="141"/>
      <c r="O125" s="249">
        <f t="shared" si="7"/>
        <v>0</v>
      </c>
      <c r="P125" s="140"/>
      <c r="Q125" s="253">
        <f t="shared" si="8"/>
        <v>0</v>
      </c>
      <c r="R125" s="254">
        <f t="shared" si="9"/>
        <v>0</v>
      </c>
      <c r="S125" s="211"/>
      <c r="U125" s="257">
        <f>'Initial Info Client Demographic'!D111</f>
        <v>0</v>
      </c>
      <c r="W125" s="179">
        <f>'Initial Info Client Demographic'!E111</f>
        <v>0</v>
      </c>
      <c r="X125" s="182">
        <f>'Initial Info Client Demographic'!F111</f>
        <v>0</v>
      </c>
      <c r="Y125" s="183">
        <f>'Initial Info Client Demographic'!G111</f>
        <v>0</v>
      </c>
      <c r="Z125" s="179">
        <f>'Initial Info Client Demographic'!H111</f>
        <v>0</v>
      </c>
      <c r="AA125" s="182">
        <f>'Initial Info Client Demographic'!I111</f>
        <v>0</v>
      </c>
      <c r="AB125" s="183">
        <f>'Initial Info Client Demographic'!E111</f>
        <v>0</v>
      </c>
      <c r="AC125" s="183">
        <f>'Initial Info Client Demographic'!F111</f>
        <v>0</v>
      </c>
      <c r="AD125" s="183">
        <f>'Initial Info Client Demographic'!G111</f>
        <v>0</v>
      </c>
      <c r="AE125" s="183">
        <f>'Initial Info Client Demographic'!H111</f>
        <v>0</v>
      </c>
      <c r="AF125" s="183">
        <f>'Initial Info Client Demographic'!I111</f>
        <v>0</v>
      </c>
      <c r="AG125" s="183">
        <f>'Initial Info Client Demographic'!J111</f>
        <v>0</v>
      </c>
    </row>
    <row r="126" spans="1:33" ht="50.1" customHeight="1" x14ac:dyDescent="0.25">
      <c r="A126" s="2">
        <f t="shared" si="10"/>
        <v>99</v>
      </c>
      <c r="B126" s="319">
        <f>'Initial Info Client Demographic'!B112</f>
        <v>0</v>
      </c>
      <c r="C126" s="320">
        <f>'Initial Info Client Demographic'!C112</f>
        <v>0</v>
      </c>
      <c r="D126" s="244"/>
      <c r="E126" s="236"/>
      <c r="F126" s="259"/>
      <c r="G126" s="240"/>
      <c r="H126" s="242"/>
      <c r="I126" s="213"/>
      <c r="J126" s="214"/>
      <c r="K126" s="169"/>
      <c r="L126" s="166"/>
      <c r="M126" s="215"/>
      <c r="N126" s="123"/>
      <c r="O126" s="249">
        <f t="shared" si="7"/>
        <v>0</v>
      </c>
      <c r="P126" s="96"/>
      <c r="Q126" s="251">
        <f t="shared" si="8"/>
        <v>0</v>
      </c>
      <c r="R126" s="252">
        <f t="shared" si="9"/>
        <v>0</v>
      </c>
      <c r="S126" s="211"/>
      <c r="U126" s="257">
        <f>'Initial Info Client Demographic'!D112</f>
        <v>0</v>
      </c>
      <c r="W126" s="179">
        <f>'Initial Info Client Demographic'!E112</f>
        <v>0</v>
      </c>
      <c r="X126" s="182">
        <f>'Initial Info Client Demographic'!F112</f>
        <v>0</v>
      </c>
      <c r="Y126" s="183">
        <f>'Initial Info Client Demographic'!G112</f>
        <v>0</v>
      </c>
      <c r="Z126" s="179">
        <f>'Initial Info Client Demographic'!H112</f>
        <v>0</v>
      </c>
      <c r="AA126" s="182">
        <f>'Initial Info Client Demographic'!I112</f>
        <v>0</v>
      </c>
      <c r="AB126" s="183">
        <f>'Initial Info Client Demographic'!E112</f>
        <v>0</v>
      </c>
      <c r="AC126" s="183">
        <f>'Initial Info Client Demographic'!F112</f>
        <v>0</v>
      </c>
      <c r="AD126" s="183">
        <f>'Initial Info Client Demographic'!G112</f>
        <v>0</v>
      </c>
      <c r="AE126" s="183">
        <f>'Initial Info Client Demographic'!H112</f>
        <v>0</v>
      </c>
      <c r="AF126" s="183">
        <f>'Initial Info Client Demographic'!I112</f>
        <v>0</v>
      </c>
      <c r="AG126" s="183">
        <f>'Initial Info Client Demographic'!J112</f>
        <v>0</v>
      </c>
    </row>
    <row r="127" spans="1:33" ht="50.1" customHeight="1" x14ac:dyDescent="0.25">
      <c r="A127" s="2">
        <f t="shared" si="10"/>
        <v>100</v>
      </c>
      <c r="B127" s="321">
        <f>'Initial Info Client Demographic'!B113</f>
        <v>0</v>
      </c>
      <c r="C127" s="322">
        <f>'Initial Info Client Demographic'!C113</f>
        <v>0</v>
      </c>
      <c r="D127" s="229"/>
      <c r="E127" s="237"/>
      <c r="F127" s="234"/>
      <c r="G127" s="241"/>
      <c r="H127" s="243"/>
      <c r="I127" s="213"/>
      <c r="J127" s="214"/>
      <c r="K127" s="168"/>
      <c r="L127" s="167"/>
      <c r="M127" s="216"/>
      <c r="N127" s="141"/>
      <c r="O127" s="249">
        <f t="shared" si="7"/>
        <v>0</v>
      </c>
      <c r="P127" s="140"/>
      <c r="Q127" s="253">
        <f t="shared" si="8"/>
        <v>0</v>
      </c>
      <c r="R127" s="254">
        <f t="shared" si="9"/>
        <v>0</v>
      </c>
      <c r="S127" s="211"/>
      <c r="U127" s="257">
        <f>'Initial Info Client Demographic'!D113</f>
        <v>0</v>
      </c>
      <c r="W127" s="179">
        <f>'Initial Info Client Demographic'!E113</f>
        <v>0</v>
      </c>
      <c r="X127" s="182">
        <f>'Initial Info Client Demographic'!F113</f>
        <v>0</v>
      </c>
      <c r="Y127" s="183">
        <f>'Initial Info Client Demographic'!G113</f>
        <v>0</v>
      </c>
      <c r="Z127" s="179">
        <f>'Initial Info Client Demographic'!H113</f>
        <v>0</v>
      </c>
      <c r="AA127" s="182">
        <f>'Initial Info Client Demographic'!I113</f>
        <v>0</v>
      </c>
      <c r="AB127" s="183">
        <f>'Initial Info Client Demographic'!E113</f>
        <v>0</v>
      </c>
      <c r="AC127" s="183">
        <f>'Initial Info Client Demographic'!F113</f>
        <v>0</v>
      </c>
      <c r="AD127" s="183">
        <f>'Initial Info Client Demographic'!G113</f>
        <v>0</v>
      </c>
      <c r="AE127" s="183">
        <f>'Initial Info Client Demographic'!H113</f>
        <v>0</v>
      </c>
      <c r="AF127" s="183">
        <f>'Initial Info Client Demographic'!I113</f>
        <v>0</v>
      </c>
      <c r="AG127" s="183">
        <f>'Initial Info Client Demographic'!J113</f>
        <v>0</v>
      </c>
    </row>
    <row r="128" spans="1:33" ht="50.1" customHeight="1" x14ac:dyDescent="0.25">
      <c r="A128" s="2">
        <f t="shared" si="10"/>
        <v>101</v>
      </c>
      <c r="B128" s="319">
        <f>'Initial Info Client Demographic'!B114</f>
        <v>0</v>
      </c>
      <c r="C128" s="320">
        <f>'Initial Info Client Demographic'!C114</f>
        <v>0</v>
      </c>
      <c r="D128" s="244"/>
      <c r="E128" s="236"/>
      <c r="F128" s="259"/>
      <c r="G128" s="238"/>
      <c r="H128" s="242"/>
      <c r="I128" s="213"/>
      <c r="J128" s="214"/>
      <c r="K128" s="169"/>
      <c r="L128" s="166"/>
      <c r="M128" s="215"/>
      <c r="N128" s="123"/>
      <c r="O128" s="249">
        <f t="shared" si="7"/>
        <v>0</v>
      </c>
      <c r="P128" s="96"/>
      <c r="Q128" s="251">
        <f t="shared" si="8"/>
        <v>0</v>
      </c>
      <c r="R128" s="252">
        <f t="shared" si="9"/>
        <v>0</v>
      </c>
      <c r="S128" s="211"/>
      <c r="U128" s="257">
        <f>'Initial Info Client Demographic'!D114</f>
        <v>0</v>
      </c>
      <c r="W128" s="179">
        <f>'Initial Info Client Demographic'!E114</f>
        <v>0</v>
      </c>
      <c r="X128" s="182">
        <f>'Initial Info Client Demographic'!F114</f>
        <v>0</v>
      </c>
      <c r="Y128" s="183">
        <f>'Initial Info Client Demographic'!G114</f>
        <v>0</v>
      </c>
      <c r="Z128" s="179">
        <f>'Initial Info Client Demographic'!H114</f>
        <v>0</v>
      </c>
      <c r="AA128" s="182">
        <f>'Initial Info Client Demographic'!I114</f>
        <v>0</v>
      </c>
      <c r="AB128" s="183">
        <f>'Initial Info Client Demographic'!E114</f>
        <v>0</v>
      </c>
      <c r="AC128" s="183">
        <f>'Initial Info Client Demographic'!F114</f>
        <v>0</v>
      </c>
      <c r="AD128" s="183">
        <f>'Initial Info Client Demographic'!G114</f>
        <v>0</v>
      </c>
      <c r="AE128" s="183">
        <f>'Initial Info Client Demographic'!H114</f>
        <v>0</v>
      </c>
      <c r="AF128" s="183">
        <f>'Initial Info Client Demographic'!I114</f>
        <v>0</v>
      </c>
      <c r="AG128" s="183">
        <f>'Initial Info Client Demographic'!J114</f>
        <v>0</v>
      </c>
    </row>
    <row r="129" spans="1:33" ht="50.1" customHeight="1" x14ac:dyDescent="0.25">
      <c r="A129" s="2">
        <f t="shared" si="10"/>
        <v>102</v>
      </c>
      <c r="B129" s="321">
        <f>'Initial Info Client Demographic'!B115</f>
        <v>0</v>
      </c>
      <c r="C129" s="322">
        <f>'Initial Info Client Demographic'!C115</f>
        <v>0</v>
      </c>
      <c r="D129" s="229"/>
      <c r="E129" s="237"/>
      <c r="F129" s="234"/>
      <c r="G129" s="239"/>
      <c r="H129" s="243"/>
      <c r="I129" s="213"/>
      <c r="J129" s="214"/>
      <c r="K129" s="168"/>
      <c r="L129" s="167"/>
      <c r="M129" s="216"/>
      <c r="N129" s="141"/>
      <c r="O129" s="249">
        <f t="shared" si="7"/>
        <v>0</v>
      </c>
      <c r="P129" s="140"/>
      <c r="Q129" s="253">
        <f t="shared" si="8"/>
        <v>0</v>
      </c>
      <c r="R129" s="254">
        <f t="shared" si="9"/>
        <v>0</v>
      </c>
      <c r="S129" s="211"/>
      <c r="U129" s="257">
        <f>'Initial Info Client Demographic'!D115</f>
        <v>0</v>
      </c>
      <c r="W129" s="179">
        <f>'Initial Info Client Demographic'!E115</f>
        <v>0</v>
      </c>
      <c r="X129" s="182">
        <f>'Initial Info Client Demographic'!F115</f>
        <v>0</v>
      </c>
      <c r="Y129" s="183">
        <f>'Initial Info Client Demographic'!G115</f>
        <v>0</v>
      </c>
      <c r="Z129" s="179">
        <f>'Initial Info Client Demographic'!H115</f>
        <v>0</v>
      </c>
      <c r="AA129" s="182">
        <f>'Initial Info Client Demographic'!I115</f>
        <v>0</v>
      </c>
      <c r="AB129" s="183">
        <f>'Initial Info Client Demographic'!E115</f>
        <v>0</v>
      </c>
      <c r="AC129" s="183">
        <f>'Initial Info Client Demographic'!F115</f>
        <v>0</v>
      </c>
      <c r="AD129" s="183">
        <f>'Initial Info Client Demographic'!G115</f>
        <v>0</v>
      </c>
      <c r="AE129" s="183">
        <f>'Initial Info Client Demographic'!H115</f>
        <v>0</v>
      </c>
      <c r="AF129" s="183">
        <f>'Initial Info Client Demographic'!I115</f>
        <v>0</v>
      </c>
      <c r="AG129" s="183">
        <f>'Initial Info Client Demographic'!J115</f>
        <v>0</v>
      </c>
    </row>
    <row r="130" spans="1:33" ht="50.1" customHeight="1" x14ac:dyDescent="0.25">
      <c r="A130" s="2">
        <f t="shared" si="10"/>
        <v>103</v>
      </c>
      <c r="B130" s="319">
        <f>'Initial Info Client Demographic'!B116</f>
        <v>0</v>
      </c>
      <c r="C130" s="320">
        <f>'Initial Info Client Demographic'!C116</f>
        <v>0</v>
      </c>
      <c r="D130" s="244"/>
      <c r="E130" s="236"/>
      <c r="F130" s="259"/>
      <c r="G130" s="238"/>
      <c r="H130" s="242"/>
      <c r="I130" s="213"/>
      <c r="J130" s="214"/>
      <c r="K130" s="169"/>
      <c r="L130" s="166"/>
      <c r="M130" s="215"/>
      <c r="N130" s="123"/>
      <c r="O130" s="249">
        <f t="shared" si="7"/>
        <v>0</v>
      </c>
      <c r="P130" s="96"/>
      <c r="Q130" s="251">
        <f t="shared" si="8"/>
        <v>0</v>
      </c>
      <c r="R130" s="252">
        <f t="shared" si="9"/>
        <v>0</v>
      </c>
      <c r="S130" s="211"/>
      <c r="U130" s="257">
        <f>'Initial Info Client Demographic'!D116</f>
        <v>0</v>
      </c>
      <c r="W130" s="179">
        <f>'Initial Info Client Demographic'!E116</f>
        <v>0</v>
      </c>
      <c r="X130" s="182">
        <f>'Initial Info Client Demographic'!F116</f>
        <v>0</v>
      </c>
      <c r="Y130" s="183">
        <f>'Initial Info Client Demographic'!G116</f>
        <v>0</v>
      </c>
      <c r="Z130" s="179">
        <f>'Initial Info Client Demographic'!H116</f>
        <v>0</v>
      </c>
      <c r="AA130" s="182">
        <f>'Initial Info Client Demographic'!I116</f>
        <v>0</v>
      </c>
      <c r="AB130" s="183">
        <f>'Initial Info Client Demographic'!E116</f>
        <v>0</v>
      </c>
      <c r="AC130" s="183">
        <f>'Initial Info Client Demographic'!F116</f>
        <v>0</v>
      </c>
      <c r="AD130" s="183">
        <f>'Initial Info Client Demographic'!G116</f>
        <v>0</v>
      </c>
      <c r="AE130" s="183">
        <f>'Initial Info Client Demographic'!H116</f>
        <v>0</v>
      </c>
      <c r="AF130" s="183">
        <f>'Initial Info Client Demographic'!I116</f>
        <v>0</v>
      </c>
      <c r="AG130" s="183">
        <f>'Initial Info Client Demographic'!J116</f>
        <v>0</v>
      </c>
    </row>
    <row r="131" spans="1:33" ht="50.1" customHeight="1" x14ac:dyDescent="0.25">
      <c r="A131" s="2">
        <f t="shared" si="10"/>
        <v>104</v>
      </c>
      <c r="B131" s="321">
        <f>'Initial Info Client Demographic'!B117</f>
        <v>0</v>
      </c>
      <c r="C131" s="322">
        <f>'Initial Info Client Demographic'!C117</f>
        <v>0</v>
      </c>
      <c r="D131" s="229"/>
      <c r="E131" s="237"/>
      <c r="F131" s="234"/>
      <c r="G131" s="239"/>
      <c r="H131" s="243"/>
      <c r="I131" s="213"/>
      <c r="J131" s="214"/>
      <c r="K131" s="168"/>
      <c r="L131" s="167"/>
      <c r="M131" s="216"/>
      <c r="N131" s="141"/>
      <c r="O131" s="249">
        <f t="shared" si="7"/>
        <v>0</v>
      </c>
      <c r="P131" s="140"/>
      <c r="Q131" s="253">
        <f t="shared" si="8"/>
        <v>0</v>
      </c>
      <c r="R131" s="254">
        <f t="shared" si="9"/>
        <v>0</v>
      </c>
      <c r="S131" s="211"/>
      <c r="U131" s="257">
        <f>'Initial Info Client Demographic'!D117</f>
        <v>0</v>
      </c>
      <c r="W131" s="179">
        <f>'Initial Info Client Demographic'!E117</f>
        <v>0</v>
      </c>
      <c r="X131" s="182">
        <f>'Initial Info Client Demographic'!F117</f>
        <v>0</v>
      </c>
      <c r="Y131" s="183">
        <f>'Initial Info Client Demographic'!G117</f>
        <v>0</v>
      </c>
      <c r="Z131" s="179">
        <f>'Initial Info Client Demographic'!H117</f>
        <v>0</v>
      </c>
      <c r="AA131" s="182">
        <f>'Initial Info Client Demographic'!I117</f>
        <v>0</v>
      </c>
      <c r="AB131" s="183">
        <f>'Initial Info Client Demographic'!E117</f>
        <v>0</v>
      </c>
      <c r="AC131" s="183">
        <f>'Initial Info Client Demographic'!F117</f>
        <v>0</v>
      </c>
      <c r="AD131" s="183">
        <f>'Initial Info Client Demographic'!G117</f>
        <v>0</v>
      </c>
      <c r="AE131" s="183">
        <f>'Initial Info Client Demographic'!H117</f>
        <v>0</v>
      </c>
      <c r="AF131" s="183">
        <f>'Initial Info Client Demographic'!I117</f>
        <v>0</v>
      </c>
      <c r="AG131" s="183">
        <f>'Initial Info Client Demographic'!J117</f>
        <v>0</v>
      </c>
    </row>
    <row r="132" spans="1:33" ht="50.1" customHeight="1" x14ac:dyDescent="0.25">
      <c r="A132" s="2">
        <f t="shared" si="10"/>
        <v>105</v>
      </c>
      <c r="B132" s="319">
        <f>'Initial Info Client Demographic'!B118</f>
        <v>0</v>
      </c>
      <c r="C132" s="320">
        <f>'Initial Info Client Demographic'!C118</f>
        <v>0</v>
      </c>
      <c r="D132" s="244"/>
      <c r="E132" s="236"/>
      <c r="F132" s="259"/>
      <c r="G132" s="238"/>
      <c r="H132" s="242"/>
      <c r="I132" s="213"/>
      <c r="J132" s="214"/>
      <c r="K132" s="169"/>
      <c r="L132" s="166"/>
      <c r="M132" s="215"/>
      <c r="N132" s="123"/>
      <c r="O132" s="249">
        <f t="shared" si="7"/>
        <v>0</v>
      </c>
      <c r="P132" s="96"/>
      <c r="Q132" s="251">
        <f t="shared" si="8"/>
        <v>0</v>
      </c>
      <c r="R132" s="252">
        <f t="shared" si="9"/>
        <v>0</v>
      </c>
      <c r="S132" s="211"/>
      <c r="U132" s="257">
        <f>'Initial Info Client Demographic'!D118</f>
        <v>0</v>
      </c>
      <c r="W132" s="179">
        <f>'Initial Info Client Demographic'!E118</f>
        <v>0</v>
      </c>
      <c r="X132" s="182">
        <f>'Initial Info Client Demographic'!F118</f>
        <v>0</v>
      </c>
      <c r="Y132" s="183">
        <f>'Initial Info Client Demographic'!G118</f>
        <v>0</v>
      </c>
      <c r="Z132" s="179">
        <f>'Initial Info Client Demographic'!H118</f>
        <v>0</v>
      </c>
      <c r="AA132" s="182">
        <f>'Initial Info Client Demographic'!I118</f>
        <v>0</v>
      </c>
      <c r="AB132" s="183">
        <f>'Initial Info Client Demographic'!E118</f>
        <v>0</v>
      </c>
      <c r="AC132" s="183">
        <f>'Initial Info Client Demographic'!F118</f>
        <v>0</v>
      </c>
      <c r="AD132" s="183">
        <f>'Initial Info Client Demographic'!G118</f>
        <v>0</v>
      </c>
      <c r="AE132" s="183">
        <f>'Initial Info Client Demographic'!H118</f>
        <v>0</v>
      </c>
      <c r="AF132" s="183">
        <f>'Initial Info Client Demographic'!I118</f>
        <v>0</v>
      </c>
      <c r="AG132" s="183">
        <f>'Initial Info Client Demographic'!J118</f>
        <v>0</v>
      </c>
    </row>
    <row r="133" spans="1:33" ht="50.1" customHeight="1" x14ac:dyDescent="0.25">
      <c r="A133" s="2">
        <f t="shared" si="10"/>
        <v>106</v>
      </c>
      <c r="B133" s="321">
        <f>'Initial Info Client Demographic'!B119</f>
        <v>0</v>
      </c>
      <c r="C133" s="322">
        <f>'Initial Info Client Demographic'!C119</f>
        <v>0</v>
      </c>
      <c r="D133" s="229"/>
      <c r="E133" s="237"/>
      <c r="F133" s="234"/>
      <c r="G133" s="239"/>
      <c r="H133" s="243"/>
      <c r="I133" s="213"/>
      <c r="J133" s="214"/>
      <c r="K133" s="168"/>
      <c r="L133" s="167"/>
      <c r="M133" s="216"/>
      <c r="N133" s="141"/>
      <c r="O133" s="249">
        <f t="shared" si="7"/>
        <v>0</v>
      </c>
      <c r="P133" s="140"/>
      <c r="Q133" s="253">
        <f t="shared" si="8"/>
        <v>0</v>
      </c>
      <c r="R133" s="254">
        <f t="shared" si="9"/>
        <v>0</v>
      </c>
      <c r="S133" s="211"/>
      <c r="U133" s="257">
        <f>'Initial Info Client Demographic'!D119</f>
        <v>0</v>
      </c>
      <c r="W133" s="179">
        <f>'Initial Info Client Demographic'!E119</f>
        <v>0</v>
      </c>
      <c r="X133" s="182">
        <f>'Initial Info Client Demographic'!F119</f>
        <v>0</v>
      </c>
      <c r="Y133" s="183">
        <f>'Initial Info Client Demographic'!G119</f>
        <v>0</v>
      </c>
      <c r="Z133" s="179">
        <f>'Initial Info Client Demographic'!H119</f>
        <v>0</v>
      </c>
      <c r="AA133" s="182">
        <f>'Initial Info Client Demographic'!I119</f>
        <v>0</v>
      </c>
      <c r="AB133" s="183">
        <f>'Initial Info Client Demographic'!E119</f>
        <v>0</v>
      </c>
      <c r="AC133" s="183">
        <f>'Initial Info Client Demographic'!F119</f>
        <v>0</v>
      </c>
      <c r="AD133" s="183">
        <f>'Initial Info Client Demographic'!G119</f>
        <v>0</v>
      </c>
      <c r="AE133" s="183">
        <f>'Initial Info Client Demographic'!H119</f>
        <v>0</v>
      </c>
      <c r="AF133" s="183">
        <f>'Initial Info Client Demographic'!I119</f>
        <v>0</v>
      </c>
      <c r="AG133" s="183">
        <f>'Initial Info Client Demographic'!J119</f>
        <v>0</v>
      </c>
    </row>
    <row r="134" spans="1:33" ht="50.1" customHeight="1" x14ac:dyDescent="0.25">
      <c r="A134" s="2">
        <f t="shared" si="10"/>
        <v>107</v>
      </c>
      <c r="B134" s="319">
        <f>'Initial Info Client Demographic'!B120</f>
        <v>0</v>
      </c>
      <c r="C134" s="320">
        <f>'Initial Info Client Demographic'!C120</f>
        <v>0</v>
      </c>
      <c r="D134" s="244"/>
      <c r="E134" s="236"/>
      <c r="F134" s="259"/>
      <c r="G134" s="238"/>
      <c r="H134" s="242"/>
      <c r="I134" s="213"/>
      <c r="J134" s="214"/>
      <c r="K134" s="169"/>
      <c r="L134" s="166"/>
      <c r="M134" s="215"/>
      <c r="N134" s="123"/>
      <c r="O134" s="249">
        <f t="shared" si="7"/>
        <v>0</v>
      </c>
      <c r="P134" s="96"/>
      <c r="Q134" s="251">
        <f t="shared" si="8"/>
        <v>0</v>
      </c>
      <c r="R134" s="252">
        <f t="shared" si="9"/>
        <v>0</v>
      </c>
      <c r="S134" s="211"/>
      <c r="U134" s="257">
        <f>'Initial Info Client Demographic'!D120</f>
        <v>0</v>
      </c>
      <c r="W134" s="179">
        <f>'Initial Info Client Demographic'!E120</f>
        <v>0</v>
      </c>
      <c r="X134" s="182">
        <f>'Initial Info Client Demographic'!F120</f>
        <v>0</v>
      </c>
      <c r="Y134" s="183">
        <f>'Initial Info Client Demographic'!G120</f>
        <v>0</v>
      </c>
      <c r="Z134" s="179">
        <f>'Initial Info Client Demographic'!H120</f>
        <v>0</v>
      </c>
      <c r="AA134" s="182">
        <f>'Initial Info Client Demographic'!I120</f>
        <v>0</v>
      </c>
      <c r="AB134" s="183">
        <f>'Initial Info Client Demographic'!E120</f>
        <v>0</v>
      </c>
      <c r="AC134" s="183">
        <f>'Initial Info Client Demographic'!F120</f>
        <v>0</v>
      </c>
      <c r="AD134" s="183">
        <f>'Initial Info Client Demographic'!G120</f>
        <v>0</v>
      </c>
      <c r="AE134" s="183">
        <f>'Initial Info Client Demographic'!H120</f>
        <v>0</v>
      </c>
      <c r="AF134" s="183">
        <f>'Initial Info Client Demographic'!I120</f>
        <v>0</v>
      </c>
      <c r="AG134" s="183">
        <f>'Initial Info Client Demographic'!J120</f>
        <v>0</v>
      </c>
    </row>
    <row r="135" spans="1:33" ht="50.1" customHeight="1" x14ac:dyDescent="0.25">
      <c r="A135" s="2">
        <f t="shared" si="10"/>
        <v>108</v>
      </c>
      <c r="B135" s="321">
        <f>'Initial Info Client Demographic'!B121</f>
        <v>0</v>
      </c>
      <c r="C135" s="322">
        <f>'Initial Info Client Demographic'!C121</f>
        <v>0</v>
      </c>
      <c r="D135" s="229"/>
      <c r="E135" s="237"/>
      <c r="F135" s="234"/>
      <c r="G135" s="239"/>
      <c r="H135" s="243"/>
      <c r="I135" s="213"/>
      <c r="J135" s="214"/>
      <c r="K135" s="168"/>
      <c r="L135" s="167"/>
      <c r="M135" s="216"/>
      <c r="N135" s="141"/>
      <c r="O135" s="249">
        <f t="shared" si="7"/>
        <v>0</v>
      </c>
      <c r="P135" s="140"/>
      <c r="Q135" s="253">
        <f t="shared" si="8"/>
        <v>0</v>
      </c>
      <c r="R135" s="254">
        <f t="shared" si="9"/>
        <v>0</v>
      </c>
      <c r="S135" s="211"/>
      <c r="U135" s="257">
        <f>'Initial Info Client Demographic'!D121</f>
        <v>0</v>
      </c>
      <c r="W135" s="179">
        <f>'Initial Info Client Demographic'!E121</f>
        <v>0</v>
      </c>
      <c r="X135" s="182">
        <f>'Initial Info Client Demographic'!F121</f>
        <v>0</v>
      </c>
      <c r="Y135" s="183">
        <f>'Initial Info Client Demographic'!G121</f>
        <v>0</v>
      </c>
      <c r="Z135" s="179">
        <f>'Initial Info Client Demographic'!H121</f>
        <v>0</v>
      </c>
      <c r="AA135" s="182">
        <f>'Initial Info Client Demographic'!I121</f>
        <v>0</v>
      </c>
      <c r="AB135" s="183">
        <f>'Initial Info Client Demographic'!E121</f>
        <v>0</v>
      </c>
      <c r="AC135" s="183">
        <f>'Initial Info Client Demographic'!F121</f>
        <v>0</v>
      </c>
      <c r="AD135" s="183">
        <f>'Initial Info Client Demographic'!G121</f>
        <v>0</v>
      </c>
      <c r="AE135" s="183">
        <f>'Initial Info Client Demographic'!H121</f>
        <v>0</v>
      </c>
      <c r="AF135" s="183">
        <f>'Initial Info Client Demographic'!I121</f>
        <v>0</v>
      </c>
      <c r="AG135" s="183">
        <f>'Initial Info Client Demographic'!J121</f>
        <v>0</v>
      </c>
    </row>
    <row r="136" spans="1:33" ht="50.1" customHeight="1" x14ac:dyDescent="0.25">
      <c r="A136" s="2">
        <f t="shared" si="10"/>
        <v>109</v>
      </c>
      <c r="B136" s="319">
        <f>'Initial Info Client Demographic'!B122</f>
        <v>0</v>
      </c>
      <c r="C136" s="320">
        <f>'Initial Info Client Demographic'!C122</f>
        <v>0</v>
      </c>
      <c r="D136" s="244"/>
      <c r="E136" s="236"/>
      <c r="F136" s="259"/>
      <c r="G136" s="240"/>
      <c r="H136" s="242"/>
      <c r="I136" s="213"/>
      <c r="J136" s="214"/>
      <c r="K136" s="169"/>
      <c r="L136" s="166"/>
      <c r="M136" s="215"/>
      <c r="N136" s="123"/>
      <c r="O136" s="249">
        <f t="shared" si="7"/>
        <v>0</v>
      </c>
      <c r="P136" s="96"/>
      <c r="Q136" s="251">
        <f t="shared" si="8"/>
        <v>0</v>
      </c>
      <c r="R136" s="252">
        <f t="shared" si="9"/>
        <v>0</v>
      </c>
      <c r="S136" s="211"/>
      <c r="U136" s="257">
        <f>'Initial Info Client Demographic'!D122</f>
        <v>0</v>
      </c>
      <c r="W136" s="179">
        <f>'Initial Info Client Demographic'!E122</f>
        <v>0</v>
      </c>
      <c r="X136" s="182">
        <f>'Initial Info Client Demographic'!F122</f>
        <v>0</v>
      </c>
      <c r="Y136" s="183">
        <f>'Initial Info Client Demographic'!G122</f>
        <v>0</v>
      </c>
      <c r="Z136" s="179">
        <f>'Initial Info Client Demographic'!H122</f>
        <v>0</v>
      </c>
      <c r="AA136" s="182">
        <f>'Initial Info Client Demographic'!I122</f>
        <v>0</v>
      </c>
      <c r="AB136" s="183">
        <f>'Initial Info Client Demographic'!E122</f>
        <v>0</v>
      </c>
      <c r="AC136" s="183">
        <f>'Initial Info Client Demographic'!F122</f>
        <v>0</v>
      </c>
      <c r="AD136" s="183">
        <f>'Initial Info Client Demographic'!G122</f>
        <v>0</v>
      </c>
      <c r="AE136" s="183">
        <f>'Initial Info Client Demographic'!H122</f>
        <v>0</v>
      </c>
      <c r="AF136" s="183">
        <f>'Initial Info Client Demographic'!I122</f>
        <v>0</v>
      </c>
      <c r="AG136" s="183">
        <f>'Initial Info Client Demographic'!J122</f>
        <v>0</v>
      </c>
    </row>
    <row r="137" spans="1:33" ht="50.1" customHeight="1" x14ac:dyDescent="0.25">
      <c r="A137" s="2">
        <f t="shared" si="10"/>
        <v>110</v>
      </c>
      <c r="B137" s="321">
        <f>'Initial Info Client Demographic'!B123</f>
        <v>0</v>
      </c>
      <c r="C137" s="322">
        <f>'Initial Info Client Demographic'!C123</f>
        <v>0</v>
      </c>
      <c r="D137" s="229"/>
      <c r="E137" s="237"/>
      <c r="F137" s="234"/>
      <c r="G137" s="241"/>
      <c r="H137" s="243"/>
      <c r="I137" s="213"/>
      <c r="J137" s="214"/>
      <c r="K137" s="168"/>
      <c r="L137" s="167"/>
      <c r="M137" s="216"/>
      <c r="N137" s="141"/>
      <c r="O137" s="249">
        <f t="shared" si="7"/>
        <v>0</v>
      </c>
      <c r="P137" s="140"/>
      <c r="Q137" s="253">
        <f t="shared" si="8"/>
        <v>0</v>
      </c>
      <c r="R137" s="254">
        <f t="shared" si="9"/>
        <v>0</v>
      </c>
      <c r="S137" s="211"/>
      <c r="U137" s="257">
        <f>'Initial Info Client Demographic'!D123</f>
        <v>0</v>
      </c>
      <c r="W137" s="179">
        <f>'Initial Info Client Demographic'!E123</f>
        <v>0</v>
      </c>
      <c r="X137" s="182">
        <f>'Initial Info Client Demographic'!F123</f>
        <v>0</v>
      </c>
      <c r="Y137" s="183">
        <f>'Initial Info Client Demographic'!G123</f>
        <v>0</v>
      </c>
      <c r="Z137" s="179">
        <f>'Initial Info Client Demographic'!H123</f>
        <v>0</v>
      </c>
      <c r="AA137" s="182">
        <f>'Initial Info Client Demographic'!I123</f>
        <v>0</v>
      </c>
      <c r="AB137" s="183">
        <f>'Initial Info Client Demographic'!E123</f>
        <v>0</v>
      </c>
      <c r="AC137" s="183">
        <f>'Initial Info Client Demographic'!F123</f>
        <v>0</v>
      </c>
      <c r="AD137" s="183">
        <f>'Initial Info Client Demographic'!G123</f>
        <v>0</v>
      </c>
      <c r="AE137" s="183">
        <f>'Initial Info Client Demographic'!H123</f>
        <v>0</v>
      </c>
      <c r="AF137" s="183">
        <f>'Initial Info Client Demographic'!I123</f>
        <v>0</v>
      </c>
      <c r="AG137" s="183">
        <f>'Initial Info Client Demographic'!J123</f>
        <v>0</v>
      </c>
    </row>
    <row r="138" spans="1:33" ht="50.1" customHeight="1" x14ac:dyDescent="0.25">
      <c r="A138" s="2">
        <f t="shared" si="10"/>
        <v>111</v>
      </c>
      <c r="B138" s="319">
        <f>'Initial Info Client Demographic'!B124</f>
        <v>0</v>
      </c>
      <c r="C138" s="320">
        <f>'Initial Info Client Demographic'!C124</f>
        <v>0</v>
      </c>
      <c r="D138" s="244"/>
      <c r="E138" s="236"/>
      <c r="F138" s="259"/>
      <c r="G138" s="238"/>
      <c r="H138" s="242"/>
      <c r="I138" s="213"/>
      <c r="J138" s="214"/>
      <c r="K138" s="169"/>
      <c r="L138" s="166"/>
      <c r="M138" s="215"/>
      <c r="N138" s="123"/>
      <c r="O138" s="249">
        <f t="shared" si="7"/>
        <v>0</v>
      </c>
      <c r="P138" s="96"/>
      <c r="Q138" s="251">
        <f t="shared" si="8"/>
        <v>0</v>
      </c>
      <c r="R138" s="252">
        <f t="shared" si="9"/>
        <v>0</v>
      </c>
      <c r="S138" s="211"/>
      <c r="U138" s="257">
        <f>'Initial Info Client Demographic'!D124</f>
        <v>0</v>
      </c>
      <c r="W138" s="179">
        <f>'Initial Info Client Demographic'!E124</f>
        <v>0</v>
      </c>
      <c r="X138" s="182">
        <f>'Initial Info Client Demographic'!F124</f>
        <v>0</v>
      </c>
      <c r="Y138" s="183">
        <f>'Initial Info Client Demographic'!G124</f>
        <v>0</v>
      </c>
      <c r="Z138" s="179">
        <f>'Initial Info Client Demographic'!H124</f>
        <v>0</v>
      </c>
      <c r="AA138" s="182">
        <f>'Initial Info Client Demographic'!I124</f>
        <v>0</v>
      </c>
      <c r="AB138" s="183">
        <f>'Initial Info Client Demographic'!E124</f>
        <v>0</v>
      </c>
      <c r="AC138" s="183">
        <f>'Initial Info Client Demographic'!F124</f>
        <v>0</v>
      </c>
      <c r="AD138" s="183">
        <f>'Initial Info Client Demographic'!G124</f>
        <v>0</v>
      </c>
      <c r="AE138" s="183">
        <f>'Initial Info Client Demographic'!H124</f>
        <v>0</v>
      </c>
      <c r="AF138" s="183">
        <f>'Initial Info Client Demographic'!I124</f>
        <v>0</v>
      </c>
      <c r="AG138" s="183">
        <f>'Initial Info Client Demographic'!J124</f>
        <v>0</v>
      </c>
    </row>
    <row r="139" spans="1:33" ht="50.1" customHeight="1" x14ac:dyDescent="0.25">
      <c r="A139" s="2">
        <f t="shared" si="10"/>
        <v>112</v>
      </c>
      <c r="B139" s="321">
        <f>'Initial Info Client Demographic'!B125</f>
        <v>0</v>
      </c>
      <c r="C139" s="322">
        <f>'Initial Info Client Demographic'!C125</f>
        <v>0</v>
      </c>
      <c r="D139" s="229"/>
      <c r="E139" s="237"/>
      <c r="F139" s="234"/>
      <c r="G139" s="239"/>
      <c r="H139" s="243"/>
      <c r="I139" s="213"/>
      <c r="J139" s="214"/>
      <c r="K139" s="168"/>
      <c r="L139" s="167"/>
      <c r="M139" s="216"/>
      <c r="N139" s="141"/>
      <c r="O139" s="249">
        <f t="shared" si="7"/>
        <v>0</v>
      </c>
      <c r="P139" s="140"/>
      <c r="Q139" s="253">
        <f t="shared" si="8"/>
        <v>0</v>
      </c>
      <c r="R139" s="254">
        <f t="shared" si="9"/>
        <v>0</v>
      </c>
      <c r="S139" s="211"/>
      <c r="U139" s="257">
        <f>'Initial Info Client Demographic'!D125</f>
        <v>0</v>
      </c>
      <c r="W139" s="179">
        <f>'Initial Info Client Demographic'!E125</f>
        <v>0</v>
      </c>
      <c r="X139" s="182">
        <f>'Initial Info Client Demographic'!F125</f>
        <v>0</v>
      </c>
      <c r="Y139" s="183">
        <f>'Initial Info Client Demographic'!G125</f>
        <v>0</v>
      </c>
      <c r="Z139" s="179">
        <f>'Initial Info Client Demographic'!H125</f>
        <v>0</v>
      </c>
      <c r="AA139" s="182">
        <f>'Initial Info Client Demographic'!I125</f>
        <v>0</v>
      </c>
      <c r="AB139" s="183">
        <f>'Initial Info Client Demographic'!E125</f>
        <v>0</v>
      </c>
      <c r="AC139" s="183">
        <f>'Initial Info Client Demographic'!F125</f>
        <v>0</v>
      </c>
      <c r="AD139" s="183">
        <f>'Initial Info Client Demographic'!G125</f>
        <v>0</v>
      </c>
      <c r="AE139" s="183">
        <f>'Initial Info Client Demographic'!H125</f>
        <v>0</v>
      </c>
      <c r="AF139" s="183">
        <f>'Initial Info Client Demographic'!I125</f>
        <v>0</v>
      </c>
      <c r="AG139" s="183">
        <f>'Initial Info Client Demographic'!J125</f>
        <v>0</v>
      </c>
    </row>
    <row r="140" spans="1:33" ht="50.1" customHeight="1" x14ac:dyDescent="0.25">
      <c r="A140" s="2">
        <f t="shared" si="10"/>
        <v>113</v>
      </c>
      <c r="B140" s="319">
        <f>'Initial Info Client Demographic'!B126</f>
        <v>0</v>
      </c>
      <c r="C140" s="320">
        <f>'Initial Info Client Demographic'!C126</f>
        <v>0</v>
      </c>
      <c r="D140" s="244"/>
      <c r="E140" s="236"/>
      <c r="F140" s="259"/>
      <c r="G140" s="238"/>
      <c r="H140" s="242"/>
      <c r="I140" s="213"/>
      <c r="J140" s="214"/>
      <c r="K140" s="169"/>
      <c r="L140" s="166"/>
      <c r="M140" s="215"/>
      <c r="N140" s="123"/>
      <c r="O140" s="249">
        <f t="shared" si="7"/>
        <v>0</v>
      </c>
      <c r="P140" s="96"/>
      <c r="Q140" s="251">
        <f t="shared" si="8"/>
        <v>0</v>
      </c>
      <c r="R140" s="252">
        <f t="shared" si="9"/>
        <v>0</v>
      </c>
      <c r="S140" s="211"/>
      <c r="U140" s="257">
        <f>'Initial Info Client Demographic'!D126</f>
        <v>0</v>
      </c>
      <c r="W140" s="179">
        <f>'Initial Info Client Demographic'!E126</f>
        <v>0</v>
      </c>
      <c r="X140" s="182">
        <f>'Initial Info Client Demographic'!F126</f>
        <v>0</v>
      </c>
      <c r="Y140" s="183">
        <f>'Initial Info Client Demographic'!G126</f>
        <v>0</v>
      </c>
      <c r="Z140" s="179">
        <f>'Initial Info Client Demographic'!H126</f>
        <v>0</v>
      </c>
      <c r="AA140" s="182">
        <f>'Initial Info Client Demographic'!I126</f>
        <v>0</v>
      </c>
      <c r="AB140" s="183">
        <f>'Initial Info Client Demographic'!E126</f>
        <v>0</v>
      </c>
      <c r="AC140" s="183">
        <f>'Initial Info Client Demographic'!F126</f>
        <v>0</v>
      </c>
      <c r="AD140" s="183">
        <f>'Initial Info Client Demographic'!G126</f>
        <v>0</v>
      </c>
      <c r="AE140" s="183">
        <f>'Initial Info Client Demographic'!H126</f>
        <v>0</v>
      </c>
      <c r="AF140" s="183">
        <f>'Initial Info Client Demographic'!I126</f>
        <v>0</v>
      </c>
      <c r="AG140" s="183">
        <f>'Initial Info Client Demographic'!J126</f>
        <v>0</v>
      </c>
    </row>
    <row r="141" spans="1:33" ht="50.1" customHeight="1" x14ac:dyDescent="0.25">
      <c r="A141" s="2">
        <f t="shared" si="10"/>
        <v>114</v>
      </c>
      <c r="B141" s="321">
        <f>'Initial Info Client Demographic'!B127</f>
        <v>0</v>
      </c>
      <c r="C141" s="322">
        <f>'Initial Info Client Demographic'!C127</f>
        <v>0</v>
      </c>
      <c r="D141" s="229"/>
      <c r="E141" s="237"/>
      <c r="F141" s="234"/>
      <c r="G141" s="239"/>
      <c r="H141" s="243"/>
      <c r="I141" s="213"/>
      <c r="J141" s="214"/>
      <c r="K141" s="168"/>
      <c r="L141" s="167"/>
      <c r="M141" s="216"/>
      <c r="N141" s="141"/>
      <c r="O141" s="249">
        <f t="shared" si="7"/>
        <v>0</v>
      </c>
      <c r="P141" s="140"/>
      <c r="Q141" s="253">
        <f t="shared" si="8"/>
        <v>0</v>
      </c>
      <c r="R141" s="254">
        <f t="shared" si="9"/>
        <v>0</v>
      </c>
      <c r="S141" s="211"/>
      <c r="U141" s="257">
        <f>'Initial Info Client Demographic'!D127</f>
        <v>0</v>
      </c>
      <c r="W141" s="179">
        <f>'Initial Info Client Demographic'!E127</f>
        <v>0</v>
      </c>
      <c r="X141" s="182">
        <f>'Initial Info Client Demographic'!F127</f>
        <v>0</v>
      </c>
      <c r="Y141" s="183">
        <f>'Initial Info Client Demographic'!G127</f>
        <v>0</v>
      </c>
      <c r="Z141" s="179">
        <f>'Initial Info Client Demographic'!H127</f>
        <v>0</v>
      </c>
      <c r="AA141" s="182">
        <f>'Initial Info Client Demographic'!I127</f>
        <v>0</v>
      </c>
      <c r="AB141" s="183">
        <f>'Initial Info Client Demographic'!E127</f>
        <v>0</v>
      </c>
      <c r="AC141" s="183">
        <f>'Initial Info Client Demographic'!F127</f>
        <v>0</v>
      </c>
      <c r="AD141" s="183">
        <f>'Initial Info Client Demographic'!G127</f>
        <v>0</v>
      </c>
      <c r="AE141" s="183">
        <f>'Initial Info Client Demographic'!H127</f>
        <v>0</v>
      </c>
      <c r="AF141" s="183">
        <f>'Initial Info Client Demographic'!I127</f>
        <v>0</v>
      </c>
      <c r="AG141" s="183">
        <f>'Initial Info Client Demographic'!J127</f>
        <v>0</v>
      </c>
    </row>
    <row r="142" spans="1:33" ht="50.1" customHeight="1" x14ac:dyDescent="0.25">
      <c r="A142" s="2">
        <f t="shared" si="10"/>
        <v>115</v>
      </c>
      <c r="B142" s="319">
        <f>'Initial Info Client Demographic'!B128</f>
        <v>0</v>
      </c>
      <c r="C142" s="320">
        <f>'Initial Info Client Demographic'!C128</f>
        <v>0</v>
      </c>
      <c r="D142" s="244"/>
      <c r="E142" s="236"/>
      <c r="F142" s="259"/>
      <c r="G142" s="238"/>
      <c r="H142" s="242"/>
      <c r="I142" s="213"/>
      <c r="J142" s="214"/>
      <c r="K142" s="169"/>
      <c r="L142" s="166"/>
      <c r="M142" s="215"/>
      <c r="N142" s="123"/>
      <c r="O142" s="249">
        <f t="shared" si="7"/>
        <v>0</v>
      </c>
      <c r="P142" s="96"/>
      <c r="Q142" s="251">
        <f t="shared" si="8"/>
        <v>0</v>
      </c>
      <c r="R142" s="252">
        <f t="shared" si="9"/>
        <v>0</v>
      </c>
      <c r="S142" s="211"/>
      <c r="U142" s="257">
        <f>'Initial Info Client Demographic'!D128</f>
        <v>0</v>
      </c>
      <c r="W142" s="179">
        <f>'Initial Info Client Demographic'!E128</f>
        <v>0</v>
      </c>
      <c r="X142" s="182">
        <f>'Initial Info Client Demographic'!F128</f>
        <v>0</v>
      </c>
      <c r="Y142" s="183">
        <f>'Initial Info Client Demographic'!G128</f>
        <v>0</v>
      </c>
      <c r="Z142" s="179">
        <f>'Initial Info Client Demographic'!H128</f>
        <v>0</v>
      </c>
      <c r="AA142" s="182">
        <f>'Initial Info Client Demographic'!I128</f>
        <v>0</v>
      </c>
      <c r="AB142" s="183">
        <f>'Initial Info Client Demographic'!E128</f>
        <v>0</v>
      </c>
      <c r="AC142" s="183">
        <f>'Initial Info Client Demographic'!F128</f>
        <v>0</v>
      </c>
      <c r="AD142" s="183">
        <f>'Initial Info Client Demographic'!G128</f>
        <v>0</v>
      </c>
      <c r="AE142" s="183">
        <f>'Initial Info Client Demographic'!H128</f>
        <v>0</v>
      </c>
      <c r="AF142" s="183">
        <f>'Initial Info Client Demographic'!I128</f>
        <v>0</v>
      </c>
      <c r="AG142" s="183">
        <f>'Initial Info Client Demographic'!J128</f>
        <v>0</v>
      </c>
    </row>
    <row r="143" spans="1:33" ht="50.1" customHeight="1" x14ac:dyDescent="0.25">
      <c r="A143" s="2">
        <f t="shared" si="10"/>
        <v>116</v>
      </c>
      <c r="B143" s="321">
        <f>'Initial Info Client Demographic'!B129</f>
        <v>0</v>
      </c>
      <c r="C143" s="322">
        <f>'Initial Info Client Demographic'!C129</f>
        <v>0</v>
      </c>
      <c r="D143" s="229"/>
      <c r="E143" s="237"/>
      <c r="F143" s="234"/>
      <c r="G143" s="239"/>
      <c r="H143" s="243"/>
      <c r="I143" s="213"/>
      <c r="J143" s="214"/>
      <c r="K143" s="168"/>
      <c r="L143" s="167"/>
      <c r="M143" s="216"/>
      <c r="N143" s="141"/>
      <c r="O143" s="249">
        <f t="shared" si="7"/>
        <v>0</v>
      </c>
      <c r="P143" s="140"/>
      <c r="Q143" s="253">
        <f t="shared" si="8"/>
        <v>0</v>
      </c>
      <c r="R143" s="254">
        <f t="shared" si="9"/>
        <v>0</v>
      </c>
      <c r="S143" s="211"/>
      <c r="U143" s="257">
        <f>'Initial Info Client Demographic'!D129</f>
        <v>0</v>
      </c>
      <c r="W143" s="179">
        <f>'Initial Info Client Demographic'!E129</f>
        <v>0</v>
      </c>
      <c r="X143" s="182">
        <f>'Initial Info Client Demographic'!F129</f>
        <v>0</v>
      </c>
      <c r="Y143" s="183">
        <f>'Initial Info Client Demographic'!G129</f>
        <v>0</v>
      </c>
      <c r="Z143" s="179">
        <f>'Initial Info Client Demographic'!H129</f>
        <v>0</v>
      </c>
      <c r="AA143" s="182">
        <f>'Initial Info Client Demographic'!I129</f>
        <v>0</v>
      </c>
      <c r="AB143" s="183">
        <f>'Initial Info Client Demographic'!E129</f>
        <v>0</v>
      </c>
      <c r="AC143" s="183">
        <f>'Initial Info Client Demographic'!F129</f>
        <v>0</v>
      </c>
      <c r="AD143" s="183">
        <f>'Initial Info Client Demographic'!G129</f>
        <v>0</v>
      </c>
      <c r="AE143" s="183">
        <f>'Initial Info Client Demographic'!H129</f>
        <v>0</v>
      </c>
      <c r="AF143" s="183">
        <f>'Initial Info Client Demographic'!I129</f>
        <v>0</v>
      </c>
      <c r="AG143" s="183">
        <f>'Initial Info Client Demographic'!J129</f>
        <v>0</v>
      </c>
    </row>
    <row r="144" spans="1:33" ht="50.1" customHeight="1" x14ac:dyDescent="0.25">
      <c r="A144" s="2">
        <f t="shared" si="10"/>
        <v>117</v>
      </c>
      <c r="B144" s="319">
        <f>'Initial Info Client Demographic'!B130</f>
        <v>0</v>
      </c>
      <c r="C144" s="320">
        <f>'Initial Info Client Demographic'!C130</f>
        <v>0</v>
      </c>
      <c r="D144" s="244"/>
      <c r="E144" s="236"/>
      <c r="F144" s="259"/>
      <c r="G144" s="238"/>
      <c r="H144" s="242"/>
      <c r="I144" s="213"/>
      <c r="J144" s="214"/>
      <c r="K144" s="169"/>
      <c r="L144" s="166"/>
      <c r="M144" s="215"/>
      <c r="N144" s="123"/>
      <c r="O144" s="249">
        <f t="shared" si="7"/>
        <v>0</v>
      </c>
      <c r="P144" s="96"/>
      <c r="Q144" s="251">
        <f t="shared" si="8"/>
        <v>0</v>
      </c>
      <c r="R144" s="252">
        <f t="shared" si="9"/>
        <v>0</v>
      </c>
      <c r="S144" s="211"/>
      <c r="U144" s="257">
        <f>'Initial Info Client Demographic'!D130</f>
        <v>0</v>
      </c>
      <c r="W144" s="179">
        <f>'Initial Info Client Demographic'!E130</f>
        <v>0</v>
      </c>
      <c r="X144" s="182">
        <f>'Initial Info Client Demographic'!F130</f>
        <v>0</v>
      </c>
      <c r="Y144" s="183">
        <f>'Initial Info Client Demographic'!G130</f>
        <v>0</v>
      </c>
      <c r="Z144" s="179">
        <f>'Initial Info Client Demographic'!H130</f>
        <v>0</v>
      </c>
      <c r="AA144" s="182">
        <f>'Initial Info Client Demographic'!I130</f>
        <v>0</v>
      </c>
      <c r="AB144" s="183">
        <f>'Initial Info Client Demographic'!E130</f>
        <v>0</v>
      </c>
      <c r="AC144" s="183">
        <f>'Initial Info Client Demographic'!F130</f>
        <v>0</v>
      </c>
      <c r="AD144" s="183">
        <f>'Initial Info Client Demographic'!G130</f>
        <v>0</v>
      </c>
      <c r="AE144" s="183">
        <f>'Initial Info Client Demographic'!H130</f>
        <v>0</v>
      </c>
      <c r="AF144" s="183">
        <f>'Initial Info Client Demographic'!I130</f>
        <v>0</v>
      </c>
      <c r="AG144" s="183">
        <f>'Initial Info Client Demographic'!J130</f>
        <v>0</v>
      </c>
    </row>
    <row r="145" spans="1:33" ht="50.1" customHeight="1" x14ac:dyDescent="0.25">
      <c r="A145" s="2">
        <f t="shared" si="10"/>
        <v>118</v>
      </c>
      <c r="B145" s="321">
        <f>'Initial Info Client Demographic'!B131</f>
        <v>0</v>
      </c>
      <c r="C145" s="322">
        <f>'Initial Info Client Demographic'!C131</f>
        <v>0</v>
      </c>
      <c r="D145" s="229"/>
      <c r="E145" s="237"/>
      <c r="F145" s="234"/>
      <c r="G145" s="239"/>
      <c r="H145" s="243"/>
      <c r="I145" s="213"/>
      <c r="J145" s="214"/>
      <c r="K145" s="168"/>
      <c r="L145" s="167"/>
      <c r="M145" s="216"/>
      <c r="N145" s="141"/>
      <c r="O145" s="249">
        <f t="shared" si="7"/>
        <v>0</v>
      </c>
      <c r="P145" s="140"/>
      <c r="Q145" s="253">
        <f t="shared" si="8"/>
        <v>0</v>
      </c>
      <c r="R145" s="254">
        <f t="shared" si="9"/>
        <v>0</v>
      </c>
      <c r="S145" s="211"/>
      <c r="U145" s="257">
        <f>'Initial Info Client Demographic'!D131</f>
        <v>0</v>
      </c>
      <c r="W145" s="179">
        <f>'Initial Info Client Demographic'!E131</f>
        <v>0</v>
      </c>
      <c r="X145" s="182">
        <f>'Initial Info Client Demographic'!F131</f>
        <v>0</v>
      </c>
      <c r="Y145" s="183">
        <f>'Initial Info Client Demographic'!G131</f>
        <v>0</v>
      </c>
      <c r="Z145" s="179">
        <f>'Initial Info Client Demographic'!H131</f>
        <v>0</v>
      </c>
      <c r="AA145" s="182">
        <f>'Initial Info Client Demographic'!I131</f>
        <v>0</v>
      </c>
      <c r="AB145" s="183">
        <f>'Initial Info Client Demographic'!E131</f>
        <v>0</v>
      </c>
      <c r="AC145" s="183">
        <f>'Initial Info Client Demographic'!F131</f>
        <v>0</v>
      </c>
      <c r="AD145" s="183">
        <f>'Initial Info Client Demographic'!G131</f>
        <v>0</v>
      </c>
      <c r="AE145" s="183">
        <f>'Initial Info Client Demographic'!H131</f>
        <v>0</v>
      </c>
      <c r="AF145" s="183">
        <f>'Initial Info Client Demographic'!I131</f>
        <v>0</v>
      </c>
      <c r="AG145" s="183">
        <f>'Initial Info Client Demographic'!J131</f>
        <v>0</v>
      </c>
    </row>
    <row r="146" spans="1:33" ht="50.1" customHeight="1" x14ac:dyDescent="0.25">
      <c r="A146" s="2">
        <f t="shared" si="10"/>
        <v>119</v>
      </c>
      <c r="B146" s="319">
        <f>'Initial Info Client Demographic'!B132</f>
        <v>0</v>
      </c>
      <c r="C146" s="320">
        <f>'Initial Info Client Demographic'!C132</f>
        <v>0</v>
      </c>
      <c r="D146" s="244"/>
      <c r="E146" s="236"/>
      <c r="F146" s="259"/>
      <c r="G146" s="240"/>
      <c r="H146" s="242"/>
      <c r="I146" s="213"/>
      <c r="J146" s="214"/>
      <c r="K146" s="169"/>
      <c r="L146" s="166"/>
      <c r="M146" s="215"/>
      <c r="N146" s="123"/>
      <c r="O146" s="249">
        <f t="shared" si="7"/>
        <v>0</v>
      </c>
      <c r="P146" s="96"/>
      <c r="Q146" s="251">
        <f t="shared" si="8"/>
        <v>0</v>
      </c>
      <c r="R146" s="252">
        <f t="shared" si="9"/>
        <v>0</v>
      </c>
      <c r="S146" s="211"/>
      <c r="U146" s="257">
        <f>'Initial Info Client Demographic'!D132</f>
        <v>0</v>
      </c>
      <c r="W146" s="179">
        <f>'Initial Info Client Demographic'!E132</f>
        <v>0</v>
      </c>
      <c r="X146" s="182">
        <f>'Initial Info Client Demographic'!F132</f>
        <v>0</v>
      </c>
      <c r="Y146" s="183">
        <f>'Initial Info Client Demographic'!G132</f>
        <v>0</v>
      </c>
      <c r="Z146" s="179">
        <f>'Initial Info Client Demographic'!H132</f>
        <v>0</v>
      </c>
      <c r="AA146" s="182">
        <f>'Initial Info Client Demographic'!I132</f>
        <v>0</v>
      </c>
      <c r="AB146" s="183">
        <f>'Initial Info Client Demographic'!E132</f>
        <v>0</v>
      </c>
      <c r="AC146" s="183">
        <f>'Initial Info Client Demographic'!F132</f>
        <v>0</v>
      </c>
      <c r="AD146" s="183">
        <f>'Initial Info Client Demographic'!G132</f>
        <v>0</v>
      </c>
      <c r="AE146" s="183">
        <f>'Initial Info Client Demographic'!H132</f>
        <v>0</v>
      </c>
      <c r="AF146" s="183">
        <f>'Initial Info Client Demographic'!I132</f>
        <v>0</v>
      </c>
      <c r="AG146" s="183">
        <f>'Initial Info Client Demographic'!J132</f>
        <v>0</v>
      </c>
    </row>
    <row r="147" spans="1:33" ht="50.1" customHeight="1" x14ac:dyDescent="0.25">
      <c r="A147" s="2">
        <f t="shared" si="10"/>
        <v>120</v>
      </c>
      <c r="B147" s="321">
        <f>'Initial Info Client Demographic'!B133</f>
        <v>0</v>
      </c>
      <c r="C147" s="322">
        <f>'Initial Info Client Demographic'!C133</f>
        <v>0</v>
      </c>
      <c r="D147" s="229"/>
      <c r="E147" s="237"/>
      <c r="F147" s="234"/>
      <c r="G147" s="241"/>
      <c r="H147" s="243"/>
      <c r="I147" s="213"/>
      <c r="J147" s="214"/>
      <c r="K147" s="168"/>
      <c r="L147" s="167"/>
      <c r="M147" s="216"/>
      <c r="N147" s="141"/>
      <c r="O147" s="249">
        <f t="shared" si="7"/>
        <v>0</v>
      </c>
      <c r="P147" s="140"/>
      <c r="Q147" s="253">
        <f t="shared" si="8"/>
        <v>0</v>
      </c>
      <c r="R147" s="254">
        <f t="shared" si="9"/>
        <v>0</v>
      </c>
      <c r="S147" s="211"/>
      <c r="U147" s="257">
        <f>'Initial Info Client Demographic'!D133</f>
        <v>0</v>
      </c>
      <c r="W147" s="179">
        <f>'Initial Info Client Demographic'!E133</f>
        <v>0</v>
      </c>
      <c r="X147" s="182">
        <f>'Initial Info Client Demographic'!F133</f>
        <v>0</v>
      </c>
      <c r="Y147" s="183">
        <f>'Initial Info Client Demographic'!G133</f>
        <v>0</v>
      </c>
      <c r="Z147" s="179">
        <f>'Initial Info Client Demographic'!H133</f>
        <v>0</v>
      </c>
      <c r="AA147" s="182">
        <f>'Initial Info Client Demographic'!I133</f>
        <v>0</v>
      </c>
      <c r="AB147" s="183">
        <f>'Initial Info Client Demographic'!E133</f>
        <v>0</v>
      </c>
      <c r="AC147" s="183">
        <f>'Initial Info Client Demographic'!F133</f>
        <v>0</v>
      </c>
      <c r="AD147" s="183">
        <f>'Initial Info Client Demographic'!G133</f>
        <v>0</v>
      </c>
      <c r="AE147" s="183">
        <f>'Initial Info Client Demographic'!H133</f>
        <v>0</v>
      </c>
      <c r="AF147" s="183">
        <f>'Initial Info Client Demographic'!I133</f>
        <v>0</v>
      </c>
      <c r="AG147" s="183">
        <f>'Initial Info Client Demographic'!J133</f>
        <v>0</v>
      </c>
    </row>
    <row r="148" spans="1:33" ht="50.1" customHeight="1" x14ac:dyDescent="0.25">
      <c r="A148" s="2">
        <f t="shared" ref="A148:A179" si="11">ROW(A121)</f>
        <v>121</v>
      </c>
      <c r="B148" s="319">
        <f>'Initial Info Client Demographic'!B134</f>
        <v>0</v>
      </c>
      <c r="C148" s="320">
        <f>'Initial Info Client Demographic'!C134</f>
        <v>0</v>
      </c>
      <c r="D148" s="244"/>
      <c r="E148" s="236"/>
      <c r="F148" s="259"/>
      <c r="G148" s="238"/>
      <c r="H148" s="242"/>
      <c r="I148" s="213"/>
      <c r="J148" s="214"/>
      <c r="K148" s="169"/>
      <c r="L148" s="166"/>
      <c r="M148" s="215"/>
      <c r="N148" s="123"/>
      <c r="O148" s="249">
        <f t="shared" si="7"/>
        <v>0</v>
      </c>
      <c r="P148" s="96"/>
      <c r="Q148" s="251">
        <f t="shared" si="8"/>
        <v>0</v>
      </c>
      <c r="R148" s="252">
        <f t="shared" si="9"/>
        <v>0</v>
      </c>
      <c r="S148" s="211"/>
      <c r="U148" s="257">
        <f>'Initial Info Client Demographic'!D134</f>
        <v>0</v>
      </c>
      <c r="W148" s="179">
        <f>'Initial Info Client Demographic'!E134</f>
        <v>0</v>
      </c>
      <c r="X148" s="182">
        <f>'Initial Info Client Demographic'!F134</f>
        <v>0</v>
      </c>
      <c r="Y148" s="183">
        <f>'Initial Info Client Demographic'!G134</f>
        <v>0</v>
      </c>
      <c r="Z148" s="179">
        <f>'Initial Info Client Demographic'!H134</f>
        <v>0</v>
      </c>
      <c r="AA148" s="182">
        <f>'Initial Info Client Demographic'!I134</f>
        <v>0</v>
      </c>
      <c r="AB148" s="183">
        <f>'Initial Info Client Demographic'!E134</f>
        <v>0</v>
      </c>
      <c r="AC148" s="183">
        <f>'Initial Info Client Demographic'!F134</f>
        <v>0</v>
      </c>
      <c r="AD148" s="183">
        <f>'Initial Info Client Demographic'!G134</f>
        <v>0</v>
      </c>
      <c r="AE148" s="183">
        <f>'Initial Info Client Demographic'!H134</f>
        <v>0</v>
      </c>
      <c r="AF148" s="183">
        <f>'Initial Info Client Demographic'!I134</f>
        <v>0</v>
      </c>
      <c r="AG148" s="183">
        <f>'Initial Info Client Demographic'!J134</f>
        <v>0</v>
      </c>
    </row>
    <row r="149" spans="1:33" ht="50.1" customHeight="1" x14ac:dyDescent="0.25">
      <c r="A149" s="2">
        <f t="shared" si="11"/>
        <v>122</v>
      </c>
      <c r="B149" s="321">
        <f>'Initial Info Client Demographic'!B135</f>
        <v>0</v>
      </c>
      <c r="C149" s="322">
        <f>'Initial Info Client Demographic'!C135</f>
        <v>0</v>
      </c>
      <c r="D149" s="229"/>
      <c r="E149" s="237"/>
      <c r="F149" s="234"/>
      <c r="G149" s="239"/>
      <c r="H149" s="243"/>
      <c r="I149" s="213"/>
      <c r="J149" s="214"/>
      <c r="K149" s="168"/>
      <c r="L149" s="167"/>
      <c r="M149" s="216"/>
      <c r="N149" s="141"/>
      <c r="O149" s="249">
        <f t="shared" si="7"/>
        <v>0</v>
      </c>
      <c r="P149" s="140"/>
      <c r="Q149" s="253">
        <f t="shared" si="8"/>
        <v>0</v>
      </c>
      <c r="R149" s="254">
        <f t="shared" si="9"/>
        <v>0</v>
      </c>
      <c r="S149" s="211"/>
      <c r="U149" s="257">
        <f>'Initial Info Client Demographic'!D135</f>
        <v>0</v>
      </c>
      <c r="W149" s="179">
        <f>'Initial Info Client Demographic'!E135</f>
        <v>0</v>
      </c>
      <c r="X149" s="182">
        <f>'Initial Info Client Demographic'!F135</f>
        <v>0</v>
      </c>
      <c r="Y149" s="183">
        <f>'Initial Info Client Demographic'!G135</f>
        <v>0</v>
      </c>
      <c r="Z149" s="179">
        <f>'Initial Info Client Demographic'!H135</f>
        <v>0</v>
      </c>
      <c r="AA149" s="182">
        <f>'Initial Info Client Demographic'!I135</f>
        <v>0</v>
      </c>
      <c r="AB149" s="183">
        <f>'Initial Info Client Demographic'!E135</f>
        <v>0</v>
      </c>
      <c r="AC149" s="183">
        <f>'Initial Info Client Demographic'!F135</f>
        <v>0</v>
      </c>
      <c r="AD149" s="183">
        <f>'Initial Info Client Demographic'!G135</f>
        <v>0</v>
      </c>
      <c r="AE149" s="183">
        <f>'Initial Info Client Demographic'!H135</f>
        <v>0</v>
      </c>
      <c r="AF149" s="183">
        <f>'Initial Info Client Demographic'!I135</f>
        <v>0</v>
      </c>
      <c r="AG149" s="183">
        <f>'Initial Info Client Demographic'!J135</f>
        <v>0</v>
      </c>
    </row>
    <row r="150" spans="1:33" ht="50.1" customHeight="1" x14ac:dyDescent="0.25">
      <c r="A150" s="2">
        <f t="shared" si="11"/>
        <v>123</v>
      </c>
      <c r="B150" s="319">
        <f>'Initial Info Client Demographic'!B136</f>
        <v>0</v>
      </c>
      <c r="C150" s="320">
        <f>'Initial Info Client Demographic'!C136</f>
        <v>0</v>
      </c>
      <c r="D150" s="244"/>
      <c r="E150" s="236"/>
      <c r="F150" s="259"/>
      <c r="G150" s="238"/>
      <c r="H150" s="242"/>
      <c r="I150" s="213"/>
      <c r="J150" s="214"/>
      <c r="K150" s="169"/>
      <c r="L150" s="166"/>
      <c r="M150" s="215"/>
      <c r="N150" s="123"/>
      <c r="O150" s="249">
        <f t="shared" si="7"/>
        <v>0</v>
      </c>
      <c r="P150" s="96"/>
      <c r="Q150" s="251">
        <f t="shared" si="8"/>
        <v>0</v>
      </c>
      <c r="R150" s="252">
        <f t="shared" si="9"/>
        <v>0</v>
      </c>
      <c r="S150" s="211"/>
      <c r="U150" s="257">
        <f>'Initial Info Client Demographic'!D136</f>
        <v>0</v>
      </c>
      <c r="W150" s="179">
        <f>'Initial Info Client Demographic'!E136</f>
        <v>0</v>
      </c>
      <c r="X150" s="182">
        <f>'Initial Info Client Demographic'!F136</f>
        <v>0</v>
      </c>
      <c r="Y150" s="183">
        <f>'Initial Info Client Demographic'!G136</f>
        <v>0</v>
      </c>
      <c r="Z150" s="179">
        <f>'Initial Info Client Demographic'!H136</f>
        <v>0</v>
      </c>
      <c r="AA150" s="182">
        <f>'Initial Info Client Demographic'!I136</f>
        <v>0</v>
      </c>
      <c r="AB150" s="183">
        <f>'Initial Info Client Demographic'!E136</f>
        <v>0</v>
      </c>
      <c r="AC150" s="183">
        <f>'Initial Info Client Demographic'!F136</f>
        <v>0</v>
      </c>
      <c r="AD150" s="183">
        <f>'Initial Info Client Demographic'!G136</f>
        <v>0</v>
      </c>
      <c r="AE150" s="183">
        <f>'Initial Info Client Demographic'!H136</f>
        <v>0</v>
      </c>
      <c r="AF150" s="183">
        <f>'Initial Info Client Demographic'!I136</f>
        <v>0</v>
      </c>
      <c r="AG150" s="183">
        <f>'Initial Info Client Demographic'!J136</f>
        <v>0</v>
      </c>
    </row>
    <row r="151" spans="1:33" ht="50.1" customHeight="1" x14ac:dyDescent="0.25">
      <c r="A151" s="2">
        <f t="shared" si="11"/>
        <v>124</v>
      </c>
      <c r="B151" s="321">
        <f>'Initial Info Client Demographic'!B137</f>
        <v>0</v>
      </c>
      <c r="C151" s="322">
        <f>'Initial Info Client Demographic'!C137</f>
        <v>0</v>
      </c>
      <c r="D151" s="229"/>
      <c r="E151" s="237"/>
      <c r="F151" s="234"/>
      <c r="G151" s="239"/>
      <c r="H151" s="243"/>
      <c r="I151" s="213"/>
      <c r="J151" s="214"/>
      <c r="K151" s="168"/>
      <c r="L151" s="167"/>
      <c r="M151" s="216"/>
      <c r="N151" s="141"/>
      <c r="O151" s="249">
        <f t="shared" si="7"/>
        <v>0</v>
      </c>
      <c r="P151" s="140"/>
      <c r="Q151" s="253">
        <f t="shared" si="8"/>
        <v>0</v>
      </c>
      <c r="R151" s="254">
        <f t="shared" si="9"/>
        <v>0</v>
      </c>
      <c r="S151" s="211"/>
      <c r="U151" s="257">
        <f>'Initial Info Client Demographic'!D137</f>
        <v>0</v>
      </c>
      <c r="W151" s="179">
        <f>'Initial Info Client Demographic'!E137</f>
        <v>0</v>
      </c>
      <c r="X151" s="182">
        <f>'Initial Info Client Demographic'!F137</f>
        <v>0</v>
      </c>
      <c r="Y151" s="183">
        <f>'Initial Info Client Demographic'!G137</f>
        <v>0</v>
      </c>
      <c r="Z151" s="179">
        <f>'Initial Info Client Demographic'!H137</f>
        <v>0</v>
      </c>
      <c r="AA151" s="182">
        <f>'Initial Info Client Demographic'!I137</f>
        <v>0</v>
      </c>
      <c r="AB151" s="183">
        <f>'Initial Info Client Demographic'!E137</f>
        <v>0</v>
      </c>
      <c r="AC151" s="183">
        <f>'Initial Info Client Demographic'!F137</f>
        <v>0</v>
      </c>
      <c r="AD151" s="183">
        <f>'Initial Info Client Demographic'!G137</f>
        <v>0</v>
      </c>
      <c r="AE151" s="183">
        <f>'Initial Info Client Demographic'!H137</f>
        <v>0</v>
      </c>
      <c r="AF151" s="183">
        <f>'Initial Info Client Demographic'!I137</f>
        <v>0</v>
      </c>
      <c r="AG151" s="183">
        <f>'Initial Info Client Demographic'!J137</f>
        <v>0</v>
      </c>
    </row>
    <row r="152" spans="1:33" ht="50.1" customHeight="1" x14ac:dyDescent="0.25">
      <c r="A152" s="2">
        <f t="shared" si="11"/>
        <v>125</v>
      </c>
      <c r="B152" s="319">
        <f>'Initial Info Client Demographic'!B138</f>
        <v>0</v>
      </c>
      <c r="C152" s="320">
        <f>'Initial Info Client Demographic'!C138</f>
        <v>0</v>
      </c>
      <c r="D152" s="244"/>
      <c r="E152" s="236"/>
      <c r="F152" s="259"/>
      <c r="G152" s="238"/>
      <c r="H152" s="242"/>
      <c r="I152" s="213"/>
      <c r="J152" s="214"/>
      <c r="K152" s="169"/>
      <c r="L152" s="166"/>
      <c r="M152" s="215"/>
      <c r="N152" s="123"/>
      <c r="O152" s="249">
        <f t="shared" si="7"/>
        <v>0</v>
      </c>
      <c r="P152" s="96"/>
      <c r="Q152" s="251">
        <f t="shared" si="8"/>
        <v>0</v>
      </c>
      <c r="R152" s="252">
        <f t="shared" si="9"/>
        <v>0</v>
      </c>
      <c r="S152" s="211"/>
      <c r="U152" s="257">
        <f>'Initial Info Client Demographic'!D138</f>
        <v>0</v>
      </c>
      <c r="W152" s="179">
        <f>'Initial Info Client Demographic'!E138</f>
        <v>0</v>
      </c>
      <c r="X152" s="182">
        <f>'Initial Info Client Demographic'!F138</f>
        <v>0</v>
      </c>
      <c r="Y152" s="183">
        <f>'Initial Info Client Demographic'!G138</f>
        <v>0</v>
      </c>
      <c r="Z152" s="179">
        <f>'Initial Info Client Demographic'!H138</f>
        <v>0</v>
      </c>
      <c r="AA152" s="182">
        <f>'Initial Info Client Demographic'!I138</f>
        <v>0</v>
      </c>
      <c r="AB152" s="183">
        <f>'Initial Info Client Demographic'!E138</f>
        <v>0</v>
      </c>
      <c r="AC152" s="183">
        <f>'Initial Info Client Demographic'!F138</f>
        <v>0</v>
      </c>
      <c r="AD152" s="183">
        <f>'Initial Info Client Demographic'!G138</f>
        <v>0</v>
      </c>
      <c r="AE152" s="183">
        <f>'Initial Info Client Demographic'!H138</f>
        <v>0</v>
      </c>
      <c r="AF152" s="183">
        <f>'Initial Info Client Demographic'!I138</f>
        <v>0</v>
      </c>
      <c r="AG152" s="183">
        <f>'Initial Info Client Demographic'!J138</f>
        <v>0</v>
      </c>
    </row>
    <row r="153" spans="1:33" ht="50.1" customHeight="1" x14ac:dyDescent="0.25">
      <c r="A153" s="2">
        <f t="shared" si="11"/>
        <v>126</v>
      </c>
      <c r="B153" s="321">
        <f>'Initial Info Client Demographic'!B139</f>
        <v>0</v>
      </c>
      <c r="C153" s="322">
        <f>'Initial Info Client Demographic'!C139</f>
        <v>0</v>
      </c>
      <c r="D153" s="229"/>
      <c r="E153" s="237"/>
      <c r="F153" s="234"/>
      <c r="G153" s="239"/>
      <c r="H153" s="243"/>
      <c r="I153" s="213"/>
      <c r="J153" s="214"/>
      <c r="K153" s="168"/>
      <c r="L153" s="167"/>
      <c r="M153" s="216"/>
      <c r="N153" s="141"/>
      <c r="O153" s="249">
        <f t="shared" si="7"/>
        <v>0</v>
      </c>
      <c r="P153" s="140"/>
      <c r="Q153" s="253">
        <f t="shared" si="8"/>
        <v>0</v>
      </c>
      <c r="R153" s="254">
        <f t="shared" si="9"/>
        <v>0</v>
      </c>
      <c r="S153" s="211"/>
      <c r="U153" s="257">
        <f>'Initial Info Client Demographic'!D139</f>
        <v>0</v>
      </c>
      <c r="W153" s="179">
        <f>'Initial Info Client Demographic'!E139</f>
        <v>0</v>
      </c>
      <c r="X153" s="182">
        <f>'Initial Info Client Demographic'!F139</f>
        <v>0</v>
      </c>
      <c r="Y153" s="183">
        <f>'Initial Info Client Demographic'!G139</f>
        <v>0</v>
      </c>
      <c r="Z153" s="179">
        <f>'Initial Info Client Demographic'!H139</f>
        <v>0</v>
      </c>
      <c r="AA153" s="182">
        <f>'Initial Info Client Demographic'!I139</f>
        <v>0</v>
      </c>
      <c r="AB153" s="183">
        <f>'Initial Info Client Demographic'!E139</f>
        <v>0</v>
      </c>
      <c r="AC153" s="183">
        <f>'Initial Info Client Demographic'!F139</f>
        <v>0</v>
      </c>
      <c r="AD153" s="183">
        <f>'Initial Info Client Demographic'!G139</f>
        <v>0</v>
      </c>
      <c r="AE153" s="183">
        <f>'Initial Info Client Demographic'!H139</f>
        <v>0</v>
      </c>
      <c r="AF153" s="183">
        <f>'Initial Info Client Demographic'!I139</f>
        <v>0</v>
      </c>
      <c r="AG153" s="183">
        <f>'Initial Info Client Demographic'!J139</f>
        <v>0</v>
      </c>
    </row>
    <row r="154" spans="1:33" ht="50.1" customHeight="1" x14ac:dyDescent="0.25">
      <c r="A154" s="2">
        <f t="shared" si="11"/>
        <v>127</v>
      </c>
      <c r="B154" s="319">
        <f>'Initial Info Client Demographic'!B140</f>
        <v>0</v>
      </c>
      <c r="C154" s="320">
        <f>'Initial Info Client Demographic'!C140</f>
        <v>0</v>
      </c>
      <c r="D154" s="244"/>
      <c r="E154" s="236"/>
      <c r="F154" s="259"/>
      <c r="G154" s="238"/>
      <c r="H154" s="242"/>
      <c r="I154" s="213"/>
      <c r="J154" s="214"/>
      <c r="K154" s="169"/>
      <c r="L154" s="166"/>
      <c r="M154" s="215"/>
      <c r="N154" s="123"/>
      <c r="O154" s="249">
        <f t="shared" si="7"/>
        <v>0</v>
      </c>
      <c r="P154" s="96"/>
      <c r="Q154" s="251">
        <f t="shared" si="8"/>
        <v>0</v>
      </c>
      <c r="R154" s="252">
        <f t="shared" si="9"/>
        <v>0</v>
      </c>
      <c r="S154" s="211"/>
      <c r="U154" s="257">
        <f>'Initial Info Client Demographic'!D140</f>
        <v>0</v>
      </c>
      <c r="W154" s="179">
        <f>'Initial Info Client Demographic'!E140</f>
        <v>0</v>
      </c>
      <c r="X154" s="182">
        <f>'Initial Info Client Demographic'!F140</f>
        <v>0</v>
      </c>
      <c r="Y154" s="183">
        <f>'Initial Info Client Demographic'!G140</f>
        <v>0</v>
      </c>
      <c r="Z154" s="179">
        <f>'Initial Info Client Demographic'!H140</f>
        <v>0</v>
      </c>
      <c r="AA154" s="182">
        <f>'Initial Info Client Demographic'!I140</f>
        <v>0</v>
      </c>
      <c r="AB154" s="183">
        <f>'Initial Info Client Demographic'!E140</f>
        <v>0</v>
      </c>
      <c r="AC154" s="183">
        <f>'Initial Info Client Demographic'!F140</f>
        <v>0</v>
      </c>
      <c r="AD154" s="183">
        <f>'Initial Info Client Demographic'!G140</f>
        <v>0</v>
      </c>
      <c r="AE154" s="183">
        <f>'Initial Info Client Demographic'!H140</f>
        <v>0</v>
      </c>
      <c r="AF154" s="183">
        <f>'Initial Info Client Demographic'!I140</f>
        <v>0</v>
      </c>
      <c r="AG154" s="183">
        <f>'Initial Info Client Demographic'!J140</f>
        <v>0</v>
      </c>
    </row>
    <row r="155" spans="1:33" ht="50.1" customHeight="1" x14ac:dyDescent="0.25">
      <c r="A155" s="2">
        <f t="shared" si="11"/>
        <v>128</v>
      </c>
      <c r="B155" s="321">
        <f>'Initial Info Client Demographic'!B141</f>
        <v>0</v>
      </c>
      <c r="C155" s="322">
        <f>'Initial Info Client Demographic'!C141</f>
        <v>0</v>
      </c>
      <c r="D155" s="229"/>
      <c r="E155" s="237"/>
      <c r="F155" s="234"/>
      <c r="G155" s="239"/>
      <c r="H155" s="243"/>
      <c r="I155" s="213"/>
      <c r="J155" s="214"/>
      <c r="K155" s="168"/>
      <c r="L155" s="167"/>
      <c r="M155" s="216"/>
      <c r="N155" s="141"/>
      <c r="O155" s="249">
        <f t="shared" si="7"/>
        <v>0</v>
      </c>
      <c r="P155" s="140"/>
      <c r="Q155" s="253">
        <f t="shared" si="8"/>
        <v>0</v>
      </c>
      <c r="R155" s="254">
        <f t="shared" si="9"/>
        <v>0</v>
      </c>
      <c r="S155" s="211"/>
      <c r="U155" s="257">
        <f>'Initial Info Client Demographic'!D141</f>
        <v>0</v>
      </c>
      <c r="W155" s="179">
        <f>'Initial Info Client Demographic'!E141</f>
        <v>0</v>
      </c>
      <c r="X155" s="182">
        <f>'Initial Info Client Demographic'!F141</f>
        <v>0</v>
      </c>
      <c r="Y155" s="183">
        <f>'Initial Info Client Demographic'!G141</f>
        <v>0</v>
      </c>
      <c r="Z155" s="179">
        <f>'Initial Info Client Demographic'!H141</f>
        <v>0</v>
      </c>
      <c r="AA155" s="182">
        <f>'Initial Info Client Demographic'!I141</f>
        <v>0</v>
      </c>
      <c r="AB155" s="183">
        <f>'Initial Info Client Demographic'!E141</f>
        <v>0</v>
      </c>
      <c r="AC155" s="183">
        <f>'Initial Info Client Demographic'!F141</f>
        <v>0</v>
      </c>
      <c r="AD155" s="183">
        <f>'Initial Info Client Demographic'!G141</f>
        <v>0</v>
      </c>
      <c r="AE155" s="183">
        <f>'Initial Info Client Demographic'!H141</f>
        <v>0</v>
      </c>
      <c r="AF155" s="183">
        <f>'Initial Info Client Demographic'!I141</f>
        <v>0</v>
      </c>
      <c r="AG155" s="183">
        <f>'Initial Info Client Demographic'!J141</f>
        <v>0</v>
      </c>
    </row>
    <row r="156" spans="1:33" ht="50.1" customHeight="1" x14ac:dyDescent="0.25">
      <c r="A156" s="2">
        <f t="shared" si="11"/>
        <v>129</v>
      </c>
      <c r="B156" s="319">
        <f>'Initial Info Client Demographic'!B142</f>
        <v>0</v>
      </c>
      <c r="C156" s="320">
        <f>'Initial Info Client Demographic'!C142</f>
        <v>0</v>
      </c>
      <c r="D156" s="244"/>
      <c r="E156" s="236"/>
      <c r="F156" s="259"/>
      <c r="G156" s="240"/>
      <c r="H156" s="242"/>
      <c r="I156" s="213"/>
      <c r="J156" s="214"/>
      <c r="K156" s="169"/>
      <c r="L156" s="166"/>
      <c r="M156" s="215"/>
      <c r="N156" s="123"/>
      <c r="O156" s="249">
        <f t="shared" ref="O156:O219" si="12">I156-M156</f>
        <v>0</v>
      </c>
      <c r="P156" s="96"/>
      <c r="Q156" s="251">
        <f t="shared" ref="Q156:Q219" si="13">IF(OR(D156= "Autism Spectrum Disorder", D156="Intellectual Disability", D156="Developmental Delay", D156="Cerebral Palsy", D156="Traumatic Brain Injury",D156="Hearing Impaired", D156="Visually Impaired", D156="Downs Syndrome", D156="Other Developmental Disability"),O156,0)</f>
        <v>0</v>
      </c>
      <c r="R156" s="252">
        <f t="shared" ref="R156:R219" si="14">IF(OR(F156="SUD",F156="MH"),O156,0)</f>
        <v>0</v>
      </c>
      <c r="S156" s="211"/>
      <c r="U156" s="257">
        <f>'Initial Info Client Demographic'!D142</f>
        <v>0</v>
      </c>
      <c r="W156" s="179">
        <f>'Initial Info Client Demographic'!E142</f>
        <v>0</v>
      </c>
      <c r="X156" s="182">
        <f>'Initial Info Client Demographic'!F142</f>
        <v>0</v>
      </c>
      <c r="Y156" s="183">
        <f>'Initial Info Client Demographic'!G142</f>
        <v>0</v>
      </c>
      <c r="Z156" s="179">
        <f>'Initial Info Client Demographic'!H142</f>
        <v>0</v>
      </c>
      <c r="AA156" s="182">
        <f>'Initial Info Client Demographic'!I142</f>
        <v>0</v>
      </c>
      <c r="AB156" s="183">
        <f>'Initial Info Client Demographic'!E142</f>
        <v>0</v>
      </c>
      <c r="AC156" s="183">
        <f>'Initial Info Client Demographic'!F142</f>
        <v>0</v>
      </c>
      <c r="AD156" s="183">
        <f>'Initial Info Client Demographic'!G142</f>
        <v>0</v>
      </c>
      <c r="AE156" s="183">
        <f>'Initial Info Client Demographic'!H142</f>
        <v>0</v>
      </c>
      <c r="AF156" s="183">
        <f>'Initial Info Client Demographic'!I142</f>
        <v>0</v>
      </c>
      <c r="AG156" s="183">
        <f>'Initial Info Client Demographic'!J142</f>
        <v>0</v>
      </c>
    </row>
    <row r="157" spans="1:33" ht="50.1" customHeight="1" x14ac:dyDescent="0.25">
      <c r="A157" s="2">
        <f t="shared" si="11"/>
        <v>130</v>
      </c>
      <c r="B157" s="321">
        <f>'Initial Info Client Demographic'!B143</f>
        <v>0</v>
      </c>
      <c r="C157" s="322">
        <f>'Initial Info Client Demographic'!C143</f>
        <v>0</v>
      </c>
      <c r="D157" s="229"/>
      <c r="E157" s="237"/>
      <c r="F157" s="234"/>
      <c r="G157" s="241"/>
      <c r="H157" s="243"/>
      <c r="I157" s="213"/>
      <c r="J157" s="214"/>
      <c r="K157" s="168"/>
      <c r="L157" s="167"/>
      <c r="M157" s="216"/>
      <c r="N157" s="141"/>
      <c r="O157" s="249">
        <f t="shared" si="12"/>
        <v>0</v>
      </c>
      <c r="P157" s="140"/>
      <c r="Q157" s="253">
        <f t="shared" si="13"/>
        <v>0</v>
      </c>
      <c r="R157" s="254">
        <f t="shared" si="14"/>
        <v>0</v>
      </c>
      <c r="S157" s="211"/>
      <c r="U157" s="257">
        <f>'Initial Info Client Demographic'!D143</f>
        <v>0</v>
      </c>
      <c r="W157" s="179">
        <f>'Initial Info Client Demographic'!E143</f>
        <v>0</v>
      </c>
      <c r="X157" s="182">
        <f>'Initial Info Client Demographic'!F143</f>
        <v>0</v>
      </c>
      <c r="Y157" s="183">
        <f>'Initial Info Client Demographic'!G143</f>
        <v>0</v>
      </c>
      <c r="Z157" s="179">
        <f>'Initial Info Client Demographic'!H143</f>
        <v>0</v>
      </c>
      <c r="AA157" s="182">
        <f>'Initial Info Client Demographic'!I143</f>
        <v>0</v>
      </c>
      <c r="AB157" s="183">
        <f>'Initial Info Client Demographic'!E143</f>
        <v>0</v>
      </c>
      <c r="AC157" s="183">
        <f>'Initial Info Client Demographic'!F143</f>
        <v>0</v>
      </c>
      <c r="AD157" s="183">
        <f>'Initial Info Client Demographic'!G143</f>
        <v>0</v>
      </c>
      <c r="AE157" s="183">
        <f>'Initial Info Client Demographic'!H143</f>
        <v>0</v>
      </c>
      <c r="AF157" s="183">
        <f>'Initial Info Client Demographic'!I143</f>
        <v>0</v>
      </c>
      <c r="AG157" s="183">
        <f>'Initial Info Client Demographic'!J143</f>
        <v>0</v>
      </c>
    </row>
    <row r="158" spans="1:33" ht="50.1" customHeight="1" x14ac:dyDescent="0.25">
      <c r="A158" s="2">
        <f t="shared" si="11"/>
        <v>131</v>
      </c>
      <c r="B158" s="319">
        <f>'Initial Info Client Demographic'!B144</f>
        <v>0</v>
      </c>
      <c r="C158" s="320">
        <f>'Initial Info Client Demographic'!C144</f>
        <v>0</v>
      </c>
      <c r="D158" s="244"/>
      <c r="E158" s="236"/>
      <c r="F158" s="259"/>
      <c r="G158" s="238"/>
      <c r="H158" s="242"/>
      <c r="I158" s="213"/>
      <c r="J158" s="214"/>
      <c r="K158" s="169"/>
      <c r="L158" s="166"/>
      <c r="M158" s="215"/>
      <c r="N158" s="123"/>
      <c r="O158" s="249">
        <f t="shared" si="12"/>
        <v>0</v>
      </c>
      <c r="P158" s="96"/>
      <c r="Q158" s="251">
        <f t="shared" si="13"/>
        <v>0</v>
      </c>
      <c r="R158" s="252">
        <f t="shared" si="14"/>
        <v>0</v>
      </c>
      <c r="S158" s="211"/>
      <c r="U158" s="257">
        <f>'Initial Info Client Demographic'!D144</f>
        <v>0</v>
      </c>
      <c r="W158" s="179">
        <f>'Initial Info Client Demographic'!E144</f>
        <v>0</v>
      </c>
      <c r="X158" s="182">
        <f>'Initial Info Client Demographic'!F144</f>
        <v>0</v>
      </c>
      <c r="Y158" s="183">
        <f>'Initial Info Client Demographic'!G144</f>
        <v>0</v>
      </c>
      <c r="Z158" s="179">
        <f>'Initial Info Client Demographic'!H144</f>
        <v>0</v>
      </c>
      <c r="AA158" s="182">
        <f>'Initial Info Client Demographic'!I144</f>
        <v>0</v>
      </c>
      <c r="AB158" s="183">
        <f>'Initial Info Client Demographic'!E144</f>
        <v>0</v>
      </c>
      <c r="AC158" s="183">
        <f>'Initial Info Client Demographic'!F144</f>
        <v>0</v>
      </c>
      <c r="AD158" s="183">
        <f>'Initial Info Client Demographic'!G144</f>
        <v>0</v>
      </c>
      <c r="AE158" s="183">
        <f>'Initial Info Client Demographic'!H144</f>
        <v>0</v>
      </c>
      <c r="AF158" s="183">
        <f>'Initial Info Client Demographic'!I144</f>
        <v>0</v>
      </c>
      <c r="AG158" s="183">
        <f>'Initial Info Client Demographic'!J144</f>
        <v>0</v>
      </c>
    </row>
    <row r="159" spans="1:33" ht="50.1" customHeight="1" x14ac:dyDescent="0.25">
      <c r="A159" s="2">
        <f t="shared" si="11"/>
        <v>132</v>
      </c>
      <c r="B159" s="321">
        <f>'Initial Info Client Demographic'!B145</f>
        <v>0</v>
      </c>
      <c r="C159" s="322">
        <f>'Initial Info Client Demographic'!C145</f>
        <v>0</v>
      </c>
      <c r="D159" s="229"/>
      <c r="E159" s="237"/>
      <c r="F159" s="234"/>
      <c r="G159" s="239"/>
      <c r="H159" s="243"/>
      <c r="I159" s="213"/>
      <c r="J159" s="214"/>
      <c r="K159" s="168"/>
      <c r="L159" s="167"/>
      <c r="M159" s="216"/>
      <c r="N159" s="141"/>
      <c r="O159" s="249">
        <f t="shared" si="12"/>
        <v>0</v>
      </c>
      <c r="P159" s="140"/>
      <c r="Q159" s="253">
        <f t="shared" si="13"/>
        <v>0</v>
      </c>
      <c r="R159" s="254">
        <f t="shared" si="14"/>
        <v>0</v>
      </c>
      <c r="S159" s="211"/>
      <c r="U159" s="257">
        <f>'Initial Info Client Demographic'!D145</f>
        <v>0</v>
      </c>
      <c r="W159" s="179">
        <f>'Initial Info Client Demographic'!E145</f>
        <v>0</v>
      </c>
      <c r="X159" s="182">
        <f>'Initial Info Client Demographic'!F145</f>
        <v>0</v>
      </c>
      <c r="Y159" s="183">
        <f>'Initial Info Client Demographic'!G145</f>
        <v>0</v>
      </c>
      <c r="Z159" s="179">
        <f>'Initial Info Client Demographic'!H145</f>
        <v>0</v>
      </c>
      <c r="AA159" s="182">
        <f>'Initial Info Client Demographic'!I145</f>
        <v>0</v>
      </c>
      <c r="AB159" s="183">
        <f>'Initial Info Client Demographic'!E145</f>
        <v>0</v>
      </c>
      <c r="AC159" s="183">
        <f>'Initial Info Client Demographic'!F145</f>
        <v>0</v>
      </c>
      <c r="AD159" s="183">
        <f>'Initial Info Client Demographic'!G145</f>
        <v>0</v>
      </c>
      <c r="AE159" s="183">
        <f>'Initial Info Client Demographic'!H145</f>
        <v>0</v>
      </c>
      <c r="AF159" s="183">
        <f>'Initial Info Client Demographic'!I145</f>
        <v>0</v>
      </c>
      <c r="AG159" s="183">
        <f>'Initial Info Client Demographic'!J145</f>
        <v>0</v>
      </c>
    </row>
    <row r="160" spans="1:33" ht="50.1" customHeight="1" x14ac:dyDescent="0.25">
      <c r="A160" s="2">
        <f t="shared" si="11"/>
        <v>133</v>
      </c>
      <c r="B160" s="319">
        <f>'Initial Info Client Demographic'!B146</f>
        <v>0</v>
      </c>
      <c r="C160" s="320">
        <f>'Initial Info Client Demographic'!C146</f>
        <v>0</v>
      </c>
      <c r="D160" s="244"/>
      <c r="E160" s="236"/>
      <c r="F160" s="259"/>
      <c r="G160" s="238"/>
      <c r="H160" s="242"/>
      <c r="I160" s="213"/>
      <c r="J160" s="214"/>
      <c r="K160" s="169"/>
      <c r="L160" s="166"/>
      <c r="M160" s="215"/>
      <c r="N160" s="123"/>
      <c r="O160" s="249">
        <f t="shared" si="12"/>
        <v>0</v>
      </c>
      <c r="P160" s="96"/>
      <c r="Q160" s="251">
        <f t="shared" si="13"/>
        <v>0</v>
      </c>
      <c r="R160" s="252">
        <f t="shared" si="14"/>
        <v>0</v>
      </c>
      <c r="S160" s="211"/>
      <c r="U160" s="257">
        <f>'Initial Info Client Demographic'!D146</f>
        <v>0</v>
      </c>
      <c r="W160" s="179">
        <f>'Initial Info Client Demographic'!E146</f>
        <v>0</v>
      </c>
      <c r="X160" s="182">
        <f>'Initial Info Client Demographic'!F146</f>
        <v>0</v>
      </c>
      <c r="Y160" s="183">
        <f>'Initial Info Client Demographic'!G146</f>
        <v>0</v>
      </c>
      <c r="Z160" s="179">
        <f>'Initial Info Client Demographic'!H146</f>
        <v>0</v>
      </c>
      <c r="AA160" s="182">
        <f>'Initial Info Client Demographic'!I146</f>
        <v>0</v>
      </c>
      <c r="AB160" s="183">
        <f>'Initial Info Client Demographic'!E146</f>
        <v>0</v>
      </c>
      <c r="AC160" s="183">
        <f>'Initial Info Client Demographic'!F146</f>
        <v>0</v>
      </c>
      <c r="AD160" s="183">
        <f>'Initial Info Client Demographic'!G146</f>
        <v>0</v>
      </c>
      <c r="AE160" s="183">
        <f>'Initial Info Client Demographic'!H146</f>
        <v>0</v>
      </c>
      <c r="AF160" s="183">
        <f>'Initial Info Client Demographic'!I146</f>
        <v>0</v>
      </c>
      <c r="AG160" s="183">
        <f>'Initial Info Client Demographic'!J146</f>
        <v>0</v>
      </c>
    </row>
    <row r="161" spans="1:33" ht="50.1" customHeight="1" x14ac:dyDescent="0.25">
      <c r="A161" s="2">
        <f t="shared" si="11"/>
        <v>134</v>
      </c>
      <c r="B161" s="321">
        <f>'Initial Info Client Demographic'!B147</f>
        <v>0</v>
      </c>
      <c r="C161" s="322">
        <f>'Initial Info Client Demographic'!C147</f>
        <v>0</v>
      </c>
      <c r="D161" s="229"/>
      <c r="E161" s="237"/>
      <c r="F161" s="234"/>
      <c r="G161" s="239"/>
      <c r="H161" s="243"/>
      <c r="I161" s="213"/>
      <c r="J161" s="214"/>
      <c r="K161" s="168"/>
      <c r="L161" s="167"/>
      <c r="M161" s="216"/>
      <c r="N161" s="141"/>
      <c r="O161" s="249">
        <f t="shared" si="12"/>
        <v>0</v>
      </c>
      <c r="P161" s="140"/>
      <c r="Q161" s="253">
        <f t="shared" si="13"/>
        <v>0</v>
      </c>
      <c r="R161" s="254">
        <f t="shared" si="14"/>
        <v>0</v>
      </c>
      <c r="S161" s="211"/>
      <c r="U161" s="257">
        <f>'Initial Info Client Demographic'!D147</f>
        <v>0</v>
      </c>
      <c r="W161" s="179">
        <f>'Initial Info Client Demographic'!E147</f>
        <v>0</v>
      </c>
      <c r="X161" s="182">
        <f>'Initial Info Client Demographic'!F147</f>
        <v>0</v>
      </c>
      <c r="Y161" s="183">
        <f>'Initial Info Client Demographic'!G147</f>
        <v>0</v>
      </c>
      <c r="Z161" s="179">
        <f>'Initial Info Client Demographic'!H147</f>
        <v>0</v>
      </c>
      <c r="AA161" s="182">
        <f>'Initial Info Client Demographic'!I147</f>
        <v>0</v>
      </c>
      <c r="AB161" s="183">
        <f>'Initial Info Client Demographic'!E147</f>
        <v>0</v>
      </c>
      <c r="AC161" s="183">
        <f>'Initial Info Client Demographic'!F147</f>
        <v>0</v>
      </c>
      <c r="AD161" s="183">
        <f>'Initial Info Client Demographic'!G147</f>
        <v>0</v>
      </c>
      <c r="AE161" s="183">
        <f>'Initial Info Client Demographic'!H147</f>
        <v>0</v>
      </c>
      <c r="AF161" s="183">
        <f>'Initial Info Client Demographic'!I147</f>
        <v>0</v>
      </c>
      <c r="AG161" s="183">
        <f>'Initial Info Client Demographic'!J147</f>
        <v>0</v>
      </c>
    </row>
    <row r="162" spans="1:33" ht="50.1" customHeight="1" x14ac:dyDescent="0.25">
      <c r="A162" s="2">
        <f t="shared" si="11"/>
        <v>135</v>
      </c>
      <c r="B162" s="319">
        <f>'Initial Info Client Demographic'!B148</f>
        <v>0</v>
      </c>
      <c r="C162" s="320">
        <f>'Initial Info Client Demographic'!C148</f>
        <v>0</v>
      </c>
      <c r="D162" s="244"/>
      <c r="E162" s="236"/>
      <c r="F162" s="259"/>
      <c r="G162" s="238"/>
      <c r="H162" s="242"/>
      <c r="I162" s="213"/>
      <c r="J162" s="214"/>
      <c r="K162" s="169"/>
      <c r="L162" s="166"/>
      <c r="M162" s="215"/>
      <c r="N162" s="123"/>
      <c r="O162" s="249">
        <f t="shared" si="12"/>
        <v>0</v>
      </c>
      <c r="P162" s="96"/>
      <c r="Q162" s="251">
        <f t="shared" si="13"/>
        <v>0</v>
      </c>
      <c r="R162" s="252">
        <f t="shared" si="14"/>
        <v>0</v>
      </c>
      <c r="S162" s="211"/>
      <c r="U162" s="257">
        <f>'Initial Info Client Demographic'!D148</f>
        <v>0</v>
      </c>
      <c r="W162" s="179">
        <f>'Initial Info Client Demographic'!E148</f>
        <v>0</v>
      </c>
      <c r="X162" s="182">
        <f>'Initial Info Client Demographic'!F148</f>
        <v>0</v>
      </c>
      <c r="Y162" s="183">
        <f>'Initial Info Client Demographic'!G148</f>
        <v>0</v>
      </c>
      <c r="Z162" s="179">
        <f>'Initial Info Client Demographic'!H148</f>
        <v>0</v>
      </c>
      <c r="AA162" s="182">
        <f>'Initial Info Client Demographic'!I148</f>
        <v>0</v>
      </c>
      <c r="AB162" s="183">
        <f>'Initial Info Client Demographic'!E148</f>
        <v>0</v>
      </c>
      <c r="AC162" s="183">
        <f>'Initial Info Client Demographic'!F148</f>
        <v>0</v>
      </c>
      <c r="AD162" s="183">
        <f>'Initial Info Client Demographic'!G148</f>
        <v>0</v>
      </c>
      <c r="AE162" s="183">
        <f>'Initial Info Client Demographic'!H148</f>
        <v>0</v>
      </c>
      <c r="AF162" s="183">
        <f>'Initial Info Client Demographic'!I148</f>
        <v>0</v>
      </c>
      <c r="AG162" s="183">
        <f>'Initial Info Client Demographic'!J148</f>
        <v>0</v>
      </c>
    </row>
    <row r="163" spans="1:33" ht="50.1" customHeight="1" x14ac:dyDescent="0.25">
      <c r="A163" s="2">
        <f t="shared" si="11"/>
        <v>136</v>
      </c>
      <c r="B163" s="321">
        <f>'Initial Info Client Demographic'!B149</f>
        <v>0</v>
      </c>
      <c r="C163" s="322">
        <f>'Initial Info Client Demographic'!C149</f>
        <v>0</v>
      </c>
      <c r="D163" s="229"/>
      <c r="E163" s="237"/>
      <c r="F163" s="234"/>
      <c r="G163" s="239"/>
      <c r="H163" s="243"/>
      <c r="I163" s="213"/>
      <c r="J163" s="214"/>
      <c r="K163" s="168"/>
      <c r="L163" s="167"/>
      <c r="M163" s="216"/>
      <c r="N163" s="141"/>
      <c r="O163" s="249">
        <f t="shared" si="12"/>
        <v>0</v>
      </c>
      <c r="P163" s="140"/>
      <c r="Q163" s="253">
        <f t="shared" si="13"/>
        <v>0</v>
      </c>
      <c r="R163" s="254">
        <f t="shared" si="14"/>
        <v>0</v>
      </c>
      <c r="S163" s="211"/>
      <c r="U163" s="257">
        <f>'Initial Info Client Demographic'!D149</f>
        <v>0</v>
      </c>
      <c r="W163" s="179">
        <f>'Initial Info Client Demographic'!E149</f>
        <v>0</v>
      </c>
      <c r="X163" s="182">
        <f>'Initial Info Client Demographic'!F149</f>
        <v>0</v>
      </c>
      <c r="Y163" s="183">
        <f>'Initial Info Client Demographic'!G149</f>
        <v>0</v>
      </c>
      <c r="Z163" s="179">
        <f>'Initial Info Client Demographic'!H149</f>
        <v>0</v>
      </c>
      <c r="AA163" s="182">
        <f>'Initial Info Client Demographic'!I149</f>
        <v>0</v>
      </c>
      <c r="AB163" s="183">
        <f>'Initial Info Client Demographic'!E149</f>
        <v>0</v>
      </c>
      <c r="AC163" s="183">
        <f>'Initial Info Client Demographic'!F149</f>
        <v>0</v>
      </c>
      <c r="AD163" s="183">
        <f>'Initial Info Client Demographic'!G149</f>
        <v>0</v>
      </c>
      <c r="AE163" s="183">
        <f>'Initial Info Client Demographic'!H149</f>
        <v>0</v>
      </c>
      <c r="AF163" s="183">
        <f>'Initial Info Client Demographic'!I149</f>
        <v>0</v>
      </c>
      <c r="AG163" s="183">
        <f>'Initial Info Client Demographic'!J149</f>
        <v>0</v>
      </c>
    </row>
    <row r="164" spans="1:33" ht="50.1" customHeight="1" x14ac:dyDescent="0.25">
      <c r="A164" s="2">
        <f t="shared" si="11"/>
        <v>137</v>
      </c>
      <c r="B164" s="319">
        <f>'Initial Info Client Demographic'!B150</f>
        <v>0</v>
      </c>
      <c r="C164" s="320">
        <f>'Initial Info Client Demographic'!C150</f>
        <v>0</v>
      </c>
      <c r="D164" s="244"/>
      <c r="E164" s="236"/>
      <c r="F164" s="259"/>
      <c r="G164" s="238"/>
      <c r="H164" s="242"/>
      <c r="I164" s="213"/>
      <c r="J164" s="214"/>
      <c r="K164" s="169"/>
      <c r="L164" s="166"/>
      <c r="M164" s="215"/>
      <c r="N164" s="123"/>
      <c r="O164" s="249">
        <f t="shared" si="12"/>
        <v>0</v>
      </c>
      <c r="P164" s="96"/>
      <c r="Q164" s="251">
        <f t="shared" si="13"/>
        <v>0</v>
      </c>
      <c r="R164" s="252">
        <f t="shared" si="14"/>
        <v>0</v>
      </c>
      <c r="S164" s="211"/>
      <c r="U164" s="257">
        <f>'Initial Info Client Demographic'!D150</f>
        <v>0</v>
      </c>
      <c r="W164" s="179">
        <f>'Initial Info Client Demographic'!E150</f>
        <v>0</v>
      </c>
      <c r="X164" s="182">
        <f>'Initial Info Client Demographic'!F150</f>
        <v>0</v>
      </c>
      <c r="Y164" s="183">
        <f>'Initial Info Client Demographic'!G150</f>
        <v>0</v>
      </c>
      <c r="Z164" s="179">
        <f>'Initial Info Client Demographic'!H150</f>
        <v>0</v>
      </c>
      <c r="AA164" s="182">
        <f>'Initial Info Client Demographic'!I150</f>
        <v>0</v>
      </c>
      <c r="AB164" s="183">
        <f>'Initial Info Client Demographic'!E150</f>
        <v>0</v>
      </c>
      <c r="AC164" s="183">
        <f>'Initial Info Client Demographic'!F150</f>
        <v>0</v>
      </c>
      <c r="AD164" s="183">
        <f>'Initial Info Client Demographic'!G150</f>
        <v>0</v>
      </c>
      <c r="AE164" s="183">
        <f>'Initial Info Client Demographic'!H150</f>
        <v>0</v>
      </c>
      <c r="AF164" s="183">
        <f>'Initial Info Client Demographic'!I150</f>
        <v>0</v>
      </c>
      <c r="AG164" s="183">
        <f>'Initial Info Client Demographic'!J150</f>
        <v>0</v>
      </c>
    </row>
    <row r="165" spans="1:33" ht="50.1" customHeight="1" x14ac:dyDescent="0.25">
      <c r="A165" s="2">
        <f t="shared" si="11"/>
        <v>138</v>
      </c>
      <c r="B165" s="321">
        <f>'Initial Info Client Demographic'!B151</f>
        <v>0</v>
      </c>
      <c r="C165" s="322">
        <f>'Initial Info Client Demographic'!C151</f>
        <v>0</v>
      </c>
      <c r="D165" s="229"/>
      <c r="E165" s="237"/>
      <c r="F165" s="234"/>
      <c r="G165" s="239"/>
      <c r="H165" s="243"/>
      <c r="I165" s="213"/>
      <c r="J165" s="214"/>
      <c r="K165" s="168"/>
      <c r="L165" s="167"/>
      <c r="M165" s="216"/>
      <c r="N165" s="141"/>
      <c r="O165" s="249">
        <f t="shared" si="12"/>
        <v>0</v>
      </c>
      <c r="P165" s="140"/>
      <c r="Q165" s="253">
        <f t="shared" si="13"/>
        <v>0</v>
      </c>
      <c r="R165" s="254">
        <f t="shared" si="14"/>
        <v>0</v>
      </c>
      <c r="S165" s="211"/>
      <c r="U165" s="257">
        <f>'Initial Info Client Demographic'!D151</f>
        <v>0</v>
      </c>
      <c r="W165" s="179">
        <f>'Initial Info Client Demographic'!E151</f>
        <v>0</v>
      </c>
      <c r="X165" s="182">
        <f>'Initial Info Client Demographic'!F151</f>
        <v>0</v>
      </c>
      <c r="Y165" s="183">
        <f>'Initial Info Client Demographic'!G151</f>
        <v>0</v>
      </c>
      <c r="Z165" s="179">
        <f>'Initial Info Client Demographic'!H151</f>
        <v>0</v>
      </c>
      <c r="AA165" s="182">
        <f>'Initial Info Client Demographic'!I151</f>
        <v>0</v>
      </c>
      <c r="AB165" s="183">
        <f>'Initial Info Client Demographic'!E151</f>
        <v>0</v>
      </c>
      <c r="AC165" s="183">
        <f>'Initial Info Client Demographic'!F151</f>
        <v>0</v>
      </c>
      <c r="AD165" s="183">
        <f>'Initial Info Client Demographic'!G151</f>
        <v>0</v>
      </c>
      <c r="AE165" s="183">
        <f>'Initial Info Client Demographic'!H151</f>
        <v>0</v>
      </c>
      <c r="AF165" s="183">
        <f>'Initial Info Client Demographic'!I151</f>
        <v>0</v>
      </c>
      <c r="AG165" s="183">
        <f>'Initial Info Client Demographic'!J151</f>
        <v>0</v>
      </c>
    </row>
    <row r="166" spans="1:33" ht="50.1" customHeight="1" x14ac:dyDescent="0.25">
      <c r="A166" s="2">
        <f t="shared" si="11"/>
        <v>139</v>
      </c>
      <c r="B166" s="319">
        <f>'Initial Info Client Demographic'!B152</f>
        <v>0</v>
      </c>
      <c r="C166" s="320">
        <f>'Initial Info Client Demographic'!C152</f>
        <v>0</v>
      </c>
      <c r="D166" s="244"/>
      <c r="E166" s="236"/>
      <c r="F166" s="259"/>
      <c r="G166" s="240"/>
      <c r="H166" s="242"/>
      <c r="I166" s="213"/>
      <c r="J166" s="214"/>
      <c r="K166" s="169"/>
      <c r="L166" s="166"/>
      <c r="M166" s="215"/>
      <c r="N166" s="123"/>
      <c r="O166" s="249">
        <f t="shared" si="12"/>
        <v>0</v>
      </c>
      <c r="P166" s="96"/>
      <c r="Q166" s="251">
        <f t="shared" si="13"/>
        <v>0</v>
      </c>
      <c r="R166" s="252">
        <f t="shared" si="14"/>
        <v>0</v>
      </c>
      <c r="S166" s="211"/>
      <c r="U166" s="257">
        <f>'Initial Info Client Demographic'!D152</f>
        <v>0</v>
      </c>
      <c r="W166" s="179">
        <f>'Initial Info Client Demographic'!E152</f>
        <v>0</v>
      </c>
      <c r="X166" s="182">
        <f>'Initial Info Client Demographic'!F152</f>
        <v>0</v>
      </c>
      <c r="Y166" s="183">
        <f>'Initial Info Client Demographic'!G152</f>
        <v>0</v>
      </c>
      <c r="Z166" s="179">
        <f>'Initial Info Client Demographic'!H152</f>
        <v>0</v>
      </c>
      <c r="AA166" s="182">
        <f>'Initial Info Client Demographic'!I152</f>
        <v>0</v>
      </c>
      <c r="AB166" s="183">
        <f>'Initial Info Client Demographic'!E152</f>
        <v>0</v>
      </c>
      <c r="AC166" s="183">
        <f>'Initial Info Client Demographic'!F152</f>
        <v>0</v>
      </c>
      <c r="AD166" s="183">
        <f>'Initial Info Client Demographic'!G152</f>
        <v>0</v>
      </c>
      <c r="AE166" s="183">
        <f>'Initial Info Client Demographic'!H152</f>
        <v>0</v>
      </c>
      <c r="AF166" s="183">
        <f>'Initial Info Client Demographic'!I152</f>
        <v>0</v>
      </c>
      <c r="AG166" s="183">
        <f>'Initial Info Client Demographic'!J152</f>
        <v>0</v>
      </c>
    </row>
    <row r="167" spans="1:33" ht="50.1" customHeight="1" x14ac:dyDescent="0.25">
      <c r="A167" s="2">
        <f t="shared" si="11"/>
        <v>140</v>
      </c>
      <c r="B167" s="321">
        <f>'Initial Info Client Demographic'!B153</f>
        <v>0</v>
      </c>
      <c r="C167" s="322">
        <f>'Initial Info Client Demographic'!C153</f>
        <v>0</v>
      </c>
      <c r="D167" s="229"/>
      <c r="E167" s="237"/>
      <c r="F167" s="234"/>
      <c r="G167" s="241"/>
      <c r="H167" s="243"/>
      <c r="I167" s="213"/>
      <c r="J167" s="214"/>
      <c r="K167" s="168"/>
      <c r="L167" s="167"/>
      <c r="M167" s="216"/>
      <c r="N167" s="141"/>
      <c r="O167" s="249">
        <f t="shared" si="12"/>
        <v>0</v>
      </c>
      <c r="P167" s="140"/>
      <c r="Q167" s="253">
        <f t="shared" si="13"/>
        <v>0</v>
      </c>
      <c r="R167" s="254">
        <f t="shared" si="14"/>
        <v>0</v>
      </c>
      <c r="S167" s="211"/>
      <c r="U167" s="257">
        <f>'Initial Info Client Demographic'!D153</f>
        <v>0</v>
      </c>
      <c r="W167" s="179">
        <f>'Initial Info Client Demographic'!E153</f>
        <v>0</v>
      </c>
      <c r="X167" s="182">
        <f>'Initial Info Client Demographic'!F153</f>
        <v>0</v>
      </c>
      <c r="Y167" s="183">
        <f>'Initial Info Client Demographic'!G153</f>
        <v>0</v>
      </c>
      <c r="Z167" s="179">
        <f>'Initial Info Client Demographic'!H153</f>
        <v>0</v>
      </c>
      <c r="AA167" s="182">
        <f>'Initial Info Client Demographic'!I153</f>
        <v>0</v>
      </c>
      <c r="AB167" s="183">
        <f>'Initial Info Client Demographic'!E153</f>
        <v>0</v>
      </c>
      <c r="AC167" s="183">
        <f>'Initial Info Client Demographic'!F153</f>
        <v>0</v>
      </c>
      <c r="AD167" s="183">
        <f>'Initial Info Client Demographic'!G153</f>
        <v>0</v>
      </c>
      <c r="AE167" s="183">
        <f>'Initial Info Client Demographic'!H153</f>
        <v>0</v>
      </c>
      <c r="AF167" s="183">
        <f>'Initial Info Client Demographic'!I153</f>
        <v>0</v>
      </c>
      <c r="AG167" s="183">
        <f>'Initial Info Client Demographic'!J153</f>
        <v>0</v>
      </c>
    </row>
    <row r="168" spans="1:33" ht="50.1" customHeight="1" x14ac:dyDescent="0.25">
      <c r="A168" s="2">
        <f t="shared" si="11"/>
        <v>141</v>
      </c>
      <c r="B168" s="319">
        <f>'Initial Info Client Demographic'!B154</f>
        <v>0</v>
      </c>
      <c r="C168" s="320">
        <f>'Initial Info Client Demographic'!C154</f>
        <v>0</v>
      </c>
      <c r="D168" s="244"/>
      <c r="E168" s="236"/>
      <c r="F168" s="259"/>
      <c r="G168" s="238"/>
      <c r="H168" s="242"/>
      <c r="I168" s="213"/>
      <c r="J168" s="214"/>
      <c r="K168" s="169"/>
      <c r="L168" s="166"/>
      <c r="M168" s="215"/>
      <c r="N168" s="123"/>
      <c r="O168" s="249">
        <f t="shared" si="12"/>
        <v>0</v>
      </c>
      <c r="P168" s="96"/>
      <c r="Q168" s="251">
        <f t="shared" si="13"/>
        <v>0</v>
      </c>
      <c r="R168" s="252">
        <f t="shared" si="14"/>
        <v>0</v>
      </c>
      <c r="S168" s="211"/>
      <c r="U168" s="257">
        <f>'Initial Info Client Demographic'!D154</f>
        <v>0</v>
      </c>
      <c r="W168" s="179">
        <f>'Initial Info Client Demographic'!E154</f>
        <v>0</v>
      </c>
      <c r="X168" s="182">
        <f>'Initial Info Client Demographic'!F154</f>
        <v>0</v>
      </c>
      <c r="Y168" s="183">
        <f>'Initial Info Client Demographic'!G154</f>
        <v>0</v>
      </c>
      <c r="Z168" s="179">
        <f>'Initial Info Client Demographic'!H154</f>
        <v>0</v>
      </c>
      <c r="AA168" s="182">
        <f>'Initial Info Client Demographic'!I154</f>
        <v>0</v>
      </c>
      <c r="AB168" s="183">
        <f>'Initial Info Client Demographic'!E154</f>
        <v>0</v>
      </c>
      <c r="AC168" s="183">
        <f>'Initial Info Client Demographic'!F154</f>
        <v>0</v>
      </c>
      <c r="AD168" s="183">
        <f>'Initial Info Client Demographic'!G154</f>
        <v>0</v>
      </c>
      <c r="AE168" s="183">
        <f>'Initial Info Client Demographic'!H154</f>
        <v>0</v>
      </c>
      <c r="AF168" s="183">
        <f>'Initial Info Client Demographic'!I154</f>
        <v>0</v>
      </c>
      <c r="AG168" s="183">
        <f>'Initial Info Client Demographic'!J154</f>
        <v>0</v>
      </c>
    </row>
    <row r="169" spans="1:33" ht="50.1" customHeight="1" x14ac:dyDescent="0.25">
      <c r="A169" s="2">
        <f t="shared" si="11"/>
        <v>142</v>
      </c>
      <c r="B169" s="321">
        <f>'Initial Info Client Demographic'!B155</f>
        <v>0</v>
      </c>
      <c r="C169" s="322">
        <f>'Initial Info Client Demographic'!C155</f>
        <v>0</v>
      </c>
      <c r="D169" s="229"/>
      <c r="E169" s="237"/>
      <c r="F169" s="234"/>
      <c r="G169" s="239"/>
      <c r="H169" s="243"/>
      <c r="I169" s="213"/>
      <c r="J169" s="214"/>
      <c r="K169" s="168"/>
      <c r="L169" s="167"/>
      <c r="M169" s="216"/>
      <c r="N169" s="141"/>
      <c r="O169" s="249">
        <f t="shared" si="12"/>
        <v>0</v>
      </c>
      <c r="P169" s="140"/>
      <c r="Q169" s="253">
        <f t="shared" si="13"/>
        <v>0</v>
      </c>
      <c r="R169" s="254">
        <f t="shared" si="14"/>
        <v>0</v>
      </c>
      <c r="S169" s="211"/>
      <c r="U169" s="257">
        <f>'Initial Info Client Demographic'!D155</f>
        <v>0</v>
      </c>
      <c r="W169" s="179">
        <f>'Initial Info Client Demographic'!E155</f>
        <v>0</v>
      </c>
      <c r="X169" s="182">
        <f>'Initial Info Client Demographic'!F155</f>
        <v>0</v>
      </c>
      <c r="Y169" s="183">
        <f>'Initial Info Client Demographic'!G155</f>
        <v>0</v>
      </c>
      <c r="Z169" s="179">
        <f>'Initial Info Client Demographic'!H155</f>
        <v>0</v>
      </c>
      <c r="AA169" s="182">
        <f>'Initial Info Client Demographic'!I155</f>
        <v>0</v>
      </c>
      <c r="AB169" s="183">
        <f>'Initial Info Client Demographic'!E155</f>
        <v>0</v>
      </c>
      <c r="AC169" s="183">
        <f>'Initial Info Client Demographic'!F155</f>
        <v>0</v>
      </c>
      <c r="AD169" s="183">
        <f>'Initial Info Client Demographic'!G155</f>
        <v>0</v>
      </c>
      <c r="AE169" s="183">
        <f>'Initial Info Client Demographic'!H155</f>
        <v>0</v>
      </c>
      <c r="AF169" s="183">
        <f>'Initial Info Client Demographic'!I155</f>
        <v>0</v>
      </c>
      <c r="AG169" s="183">
        <f>'Initial Info Client Demographic'!J155</f>
        <v>0</v>
      </c>
    </row>
    <row r="170" spans="1:33" ht="50.1" customHeight="1" x14ac:dyDescent="0.25">
      <c r="A170" s="2">
        <f t="shared" si="11"/>
        <v>143</v>
      </c>
      <c r="B170" s="319">
        <f>'Initial Info Client Demographic'!B156</f>
        <v>0</v>
      </c>
      <c r="C170" s="320">
        <f>'Initial Info Client Demographic'!C156</f>
        <v>0</v>
      </c>
      <c r="D170" s="244"/>
      <c r="E170" s="236"/>
      <c r="F170" s="259"/>
      <c r="G170" s="238"/>
      <c r="H170" s="242"/>
      <c r="I170" s="213"/>
      <c r="J170" s="214"/>
      <c r="K170" s="169"/>
      <c r="L170" s="166"/>
      <c r="M170" s="215"/>
      <c r="N170" s="123"/>
      <c r="O170" s="249">
        <f t="shared" si="12"/>
        <v>0</v>
      </c>
      <c r="P170" s="96"/>
      <c r="Q170" s="251">
        <f t="shared" si="13"/>
        <v>0</v>
      </c>
      <c r="R170" s="252">
        <f t="shared" si="14"/>
        <v>0</v>
      </c>
      <c r="S170" s="211"/>
      <c r="U170" s="257">
        <f>'Initial Info Client Demographic'!D156</f>
        <v>0</v>
      </c>
      <c r="W170" s="179">
        <f>'Initial Info Client Demographic'!E156</f>
        <v>0</v>
      </c>
      <c r="X170" s="182">
        <f>'Initial Info Client Demographic'!F156</f>
        <v>0</v>
      </c>
      <c r="Y170" s="183">
        <f>'Initial Info Client Demographic'!G156</f>
        <v>0</v>
      </c>
      <c r="Z170" s="179">
        <f>'Initial Info Client Demographic'!H156</f>
        <v>0</v>
      </c>
      <c r="AA170" s="182">
        <f>'Initial Info Client Demographic'!I156</f>
        <v>0</v>
      </c>
      <c r="AB170" s="183">
        <f>'Initial Info Client Demographic'!E156</f>
        <v>0</v>
      </c>
      <c r="AC170" s="183">
        <f>'Initial Info Client Demographic'!F156</f>
        <v>0</v>
      </c>
      <c r="AD170" s="183">
        <f>'Initial Info Client Demographic'!G156</f>
        <v>0</v>
      </c>
      <c r="AE170" s="183">
        <f>'Initial Info Client Demographic'!H156</f>
        <v>0</v>
      </c>
      <c r="AF170" s="183">
        <f>'Initial Info Client Demographic'!I156</f>
        <v>0</v>
      </c>
      <c r="AG170" s="183">
        <f>'Initial Info Client Demographic'!J156</f>
        <v>0</v>
      </c>
    </row>
    <row r="171" spans="1:33" ht="50.1" customHeight="1" x14ac:dyDescent="0.25">
      <c r="A171" s="2">
        <f t="shared" si="11"/>
        <v>144</v>
      </c>
      <c r="B171" s="321">
        <f>'Initial Info Client Demographic'!B157</f>
        <v>0</v>
      </c>
      <c r="C171" s="322">
        <f>'Initial Info Client Demographic'!C157</f>
        <v>0</v>
      </c>
      <c r="D171" s="229"/>
      <c r="E171" s="237"/>
      <c r="F171" s="234"/>
      <c r="G171" s="239"/>
      <c r="H171" s="243"/>
      <c r="I171" s="213"/>
      <c r="J171" s="214"/>
      <c r="K171" s="168"/>
      <c r="L171" s="167"/>
      <c r="M171" s="216"/>
      <c r="N171" s="141"/>
      <c r="O171" s="249">
        <f t="shared" si="12"/>
        <v>0</v>
      </c>
      <c r="P171" s="140"/>
      <c r="Q171" s="253">
        <f t="shared" si="13"/>
        <v>0</v>
      </c>
      <c r="R171" s="254">
        <f t="shared" si="14"/>
        <v>0</v>
      </c>
      <c r="S171" s="211"/>
      <c r="U171" s="257">
        <f>'Initial Info Client Demographic'!D157</f>
        <v>0</v>
      </c>
      <c r="W171" s="179">
        <f>'Initial Info Client Demographic'!E157</f>
        <v>0</v>
      </c>
      <c r="X171" s="182">
        <f>'Initial Info Client Demographic'!F157</f>
        <v>0</v>
      </c>
      <c r="Y171" s="183">
        <f>'Initial Info Client Demographic'!G157</f>
        <v>0</v>
      </c>
      <c r="Z171" s="179">
        <f>'Initial Info Client Demographic'!H157</f>
        <v>0</v>
      </c>
      <c r="AA171" s="182">
        <f>'Initial Info Client Demographic'!I157</f>
        <v>0</v>
      </c>
      <c r="AB171" s="183">
        <f>'Initial Info Client Demographic'!E157</f>
        <v>0</v>
      </c>
      <c r="AC171" s="183">
        <f>'Initial Info Client Demographic'!F157</f>
        <v>0</v>
      </c>
      <c r="AD171" s="183">
        <f>'Initial Info Client Demographic'!G157</f>
        <v>0</v>
      </c>
      <c r="AE171" s="183">
        <f>'Initial Info Client Demographic'!H157</f>
        <v>0</v>
      </c>
      <c r="AF171" s="183">
        <f>'Initial Info Client Demographic'!I157</f>
        <v>0</v>
      </c>
      <c r="AG171" s="183">
        <f>'Initial Info Client Demographic'!J157</f>
        <v>0</v>
      </c>
    </row>
    <row r="172" spans="1:33" ht="50.1" customHeight="1" x14ac:dyDescent="0.25">
      <c r="A172" s="2">
        <f t="shared" si="11"/>
        <v>145</v>
      </c>
      <c r="B172" s="319">
        <f>'Initial Info Client Demographic'!B158</f>
        <v>0</v>
      </c>
      <c r="C172" s="320">
        <f>'Initial Info Client Demographic'!C158</f>
        <v>0</v>
      </c>
      <c r="D172" s="244"/>
      <c r="E172" s="236"/>
      <c r="F172" s="259"/>
      <c r="G172" s="238"/>
      <c r="H172" s="242"/>
      <c r="I172" s="213"/>
      <c r="J172" s="214"/>
      <c r="K172" s="169"/>
      <c r="L172" s="166"/>
      <c r="M172" s="215"/>
      <c r="N172" s="123"/>
      <c r="O172" s="249">
        <f t="shared" si="12"/>
        <v>0</v>
      </c>
      <c r="P172" s="96"/>
      <c r="Q172" s="251">
        <f t="shared" si="13"/>
        <v>0</v>
      </c>
      <c r="R172" s="252">
        <f t="shared" si="14"/>
        <v>0</v>
      </c>
      <c r="S172" s="211"/>
      <c r="U172" s="257">
        <f>'Initial Info Client Demographic'!D158</f>
        <v>0</v>
      </c>
      <c r="W172" s="179">
        <f>'Initial Info Client Demographic'!E158</f>
        <v>0</v>
      </c>
      <c r="X172" s="182">
        <f>'Initial Info Client Demographic'!F158</f>
        <v>0</v>
      </c>
      <c r="Y172" s="183">
        <f>'Initial Info Client Demographic'!G158</f>
        <v>0</v>
      </c>
      <c r="Z172" s="179">
        <f>'Initial Info Client Demographic'!H158</f>
        <v>0</v>
      </c>
      <c r="AA172" s="182">
        <f>'Initial Info Client Demographic'!I158</f>
        <v>0</v>
      </c>
      <c r="AB172" s="183">
        <f>'Initial Info Client Demographic'!E158</f>
        <v>0</v>
      </c>
      <c r="AC172" s="183">
        <f>'Initial Info Client Demographic'!F158</f>
        <v>0</v>
      </c>
      <c r="AD172" s="183">
        <f>'Initial Info Client Demographic'!G158</f>
        <v>0</v>
      </c>
      <c r="AE172" s="183">
        <f>'Initial Info Client Demographic'!H158</f>
        <v>0</v>
      </c>
      <c r="AF172" s="183">
        <f>'Initial Info Client Demographic'!I158</f>
        <v>0</v>
      </c>
      <c r="AG172" s="183">
        <f>'Initial Info Client Demographic'!J158</f>
        <v>0</v>
      </c>
    </row>
    <row r="173" spans="1:33" ht="50.1" customHeight="1" x14ac:dyDescent="0.25">
      <c r="A173" s="2">
        <f t="shared" si="11"/>
        <v>146</v>
      </c>
      <c r="B173" s="321">
        <f>'Initial Info Client Demographic'!B159</f>
        <v>0</v>
      </c>
      <c r="C173" s="322">
        <f>'Initial Info Client Demographic'!C159</f>
        <v>0</v>
      </c>
      <c r="D173" s="229"/>
      <c r="E173" s="237"/>
      <c r="F173" s="234"/>
      <c r="G173" s="239"/>
      <c r="H173" s="243"/>
      <c r="I173" s="213"/>
      <c r="J173" s="214"/>
      <c r="K173" s="168"/>
      <c r="L173" s="167"/>
      <c r="M173" s="216"/>
      <c r="N173" s="141"/>
      <c r="O173" s="249">
        <f t="shared" si="12"/>
        <v>0</v>
      </c>
      <c r="P173" s="140"/>
      <c r="Q173" s="253">
        <f t="shared" si="13"/>
        <v>0</v>
      </c>
      <c r="R173" s="254">
        <f t="shared" si="14"/>
        <v>0</v>
      </c>
      <c r="S173" s="211"/>
      <c r="U173" s="257">
        <f>'Initial Info Client Demographic'!D159</f>
        <v>0</v>
      </c>
      <c r="W173" s="179">
        <f>'Initial Info Client Demographic'!E159</f>
        <v>0</v>
      </c>
      <c r="X173" s="182">
        <f>'Initial Info Client Demographic'!F159</f>
        <v>0</v>
      </c>
      <c r="Y173" s="183">
        <f>'Initial Info Client Demographic'!G159</f>
        <v>0</v>
      </c>
      <c r="Z173" s="179">
        <f>'Initial Info Client Demographic'!H159</f>
        <v>0</v>
      </c>
      <c r="AA173" s="182">
        <f>'Initial Info Client Demographic'!I159</f>
        <v>0</v>
      </c>
      <c r="AB173" s="183">
        <f>'Initial Info Client Demographic'!E159</f>
        <v>0</v>
      </c>
      <c r="AC173" s="183">
        <f>'Initial Info Client Demographic'!F159</f>
        <v>0</v>
      </c>
      <c r="AD173" s="183">
        <f>'Initial Info Client Demographic'!G159</f>
        <v>0</v>
      </c>
      <c r="AE173" s="183">
        <f>'Initial Info Client Demographic'!H159</f>
        <v>0</v>
      </c>
      <c r="AF173" s="183">
        <f>'Initial Info Client Demographic'!I159</f>
        <v>0</v>
      </c>
      <c r="AG173" s="183">
        <f>'Initial Info Client Demographic'!J159</f>
        <v>0</v>
      </c>
    </row>
    <row r="174" spans="1:33" ht="50.1" customHeight="1" x14ac:dyDescent="0.25">
      <c r="A174" s="2">
        <f t="shared" si="11"/>
        <v>147</v>
      </c>
      <c r="B174" s="319">
        <f>'Initial Info Client Demographic'!B160</f>
        <v>0</v>
      </c>
      <c r="C174" s="320">
        <f>'Initial Info Client Demographic'!C160</f>
        <v>0</v>
      </c>
      <c r="D174" s="244"/>
      <c r="E174" s="236"/>
      <c r="F174" s="259"/>
      <c r="G174" s="238"/>
      <c r="H174" s="242"/>
      <c r="I174" s="213"/>
      <c r="J174" s="214"/>
      <c r="K174" s="169"/>
      <c r="L174" s="166"/>
      <c r="M174" s="215"/>
      <c r="N174" s="123"/>
      <c r="O174" s="249">
        <f t="shared" si="12"/>
        <v>0</v>
      </c>
      <c r="P174" s="96"/>
      <c r="Q174" s="251">
        <f t="shared" si="13"/>
        <v>0</v>
      </c>
      <c r="R174" s="252">
        <f t="shared" si="14"/>
        <v>0</v>
      </c>
      <c r="S174" s="211"/>
      <c r="U174" s="257">
        <f>'Initial Info Client Demographic'!D160</f>
        <v>0</v>
      </c>
      <c r="W174" s="179">
        <f>'Initial Info Client Demographic'!E160</f>
        <v>0</v>
      </c>
      <c r="X174" s="182">
        <f>'Initial Info Client Demographic'!F160</f>
        <v>0</v>
      </c>
      <c r="Y174" s="183">
        <f>'Initial Info Client Demographic'!G160</f>
        <v>0</v>
      </c>
      <c r="Z174" s="179">
        <f>'Initial Info Client Demographic'!H160</f>
        <v>0</v>
      </c>
      <c r="AA174" s="182">
        <f>'Initial Info Client Demographic'!I160</f>
        <v>0</v>
      </c>
      <c r="AB174" s="183">
        <f>'Initial Info Client Demographic'!E160</f>
        <v>0</v>
      </c>
      <c r="AC174" s="183">
        <f>'Initial Info Client Demographic'!F160</f>
        <v>0</v>
      </c>
      <c r="AD174" s="183">
        <f>'Initial Info Client Demographic'!G160</f>
        <v>0</v>
      </c>
      <c r="AE174" s="183">
        <f>'Initial Info Client Demographic'!H160</f>
        <v>0</v>
      </c>
      <c r="AF174" s="183">
        <f>'Initial Info Client Demographic'!I160</f>
        <v>0</v>
      </c>
      <c r="AG174" s="183">
        <f>'Initial Info Client Demographic'!J160</f>
        <v>0</v>
      </c>
    </row>
    <row r="175" spans="1:33" ht="50.1" customHeight="1" x14ac:dyDescent="0.25">
      <c r="A175" s="2">
        <f t="shared" si="11"/>
        <v>148</v>
      </c>
      <c r="B175" s="321">
        <f>'Initial Info Client Demographic'!B161</f>
        <v>0</v>
      </c>
      <c r="C175" s="322">
        <f>'Initial Info Client Demographic'!C161</f>
        <v>0</v>
      </c>
      <c r="D175" s="229"/>
      <c r="E175" s="237"/>
      <c r="F175" s="234"/>
      <c r="G175" s="239"/>
      <c r="H175" s="243"/>
      <c r="I175" s="213"/>
      <c r="J175" s="214"/>
      <c r="K175" s="168"/>
      <c r="L175" s="167"/>
      <c r="M175" s="216"/>
      <c r="N175" s="141"/>
      <c r="O175" s="249">
        <f t="shared" si="12"/>
        <v>0</v>
      </c>
      <c r="P175" s="140"/>
      <c r="Q175" s="253">
        <f t="shared" si="13"/>
        <v>0</v>
      </c>
      <c r="R175" s="254">
        <f t="shared" si="14"/>
        <v>0</v>
      </c>
      <c r="S175" s="211"/>
      <c r="U175" s="257">
        <f>'Initial Info Client Demographic'!D161</f>
        <v>0</v>
      </c>
      <c r="W175" s="179">
        <f>'Initial Info Client Demographic'!E161</f>
        <v>0</v>
      </c>
      <c r="X175" s="182">
        <f>'Initial Info Client Demographic'!F161</f>
        <v>0</v>
      </c>
      <c r="Y175" s="183">
        <f>'Initial Info Client Demographic'!G161</f>
        <v>0</v>
      </c>
      <c r="Z175" s="179">
        <f>'Initial Info Client Demographic'!H161</f>
        <v>0</v>
      </c>
      <c r="AA175" s="182">
        <f>'Initial Info Client Demographic'!I161</f>
        <v>0</v>
      </c>
      <c r="AB175" s="183">
        <f>'Initial Info Client Demographic'!E161</f>
        <v>0</v>
      </c>
      <c r="AC175" s="183">
        <f>'Initial Info Client Demographic'!F161</f>
        <v>0</v>
      </c>
      <c r="AD175" s="183">
        <f>'Initial Info Client Demographic'!G161</f>
        <v>0</v>
      </c>
      <c r="AE175" s="183">
        <f>'Initial Info Client Demographic'!H161</f>
        <v>0</v>
      </c>
      <c r="AF175" s="183">
        <f>'Initial Info Client Demographic'!I161</f>
        <v>0</v>
      </c>
      <c r="AG175" s="183">
        <f>'Initial Info Client Demographic'!J161</f>
        <v>0</v>
      </c>
    </row>
    <row r="176" spans="1:33" ht="50.1" customHeight="1" x14ac:dyDescent="0.25">
      <c r="A176" s="2">
        <f t="shared" si="11"/>
        <v>149</v>
      </c>
      <c r="B176" s="319">
        <f>'Initial Info Client Demographic'!B162</f>
        <v>0</v>
      </c>
      <c r="C176" s="320">
        <f>'Initial Info Client Demographic'!C162</f>
        <v>0</v>
      </c>
      <c r="D176" s="244"/>
      <c r="E176" s="236"/>
      <c r="F176" s="259"/>
      <c r="G176" s="240"/>
      <c r="H176" s="242"/>
      <c r="I176" s="213"/>
      <c r="J176" s="214"/>
      <c r="K176" s="169"/>
      <c r="L176" s="166"/>
      <c r="M176" s="215"/>
      <c r="N176" s="123"/>
      <c r="O176" s="249">
        <f t="shared" si="12"/>
        <v>0</v>
      </c>
      <c r="P176" s="96"/>
      <c r="Q176" s="251">
        <f t="shared" si="13"/>
        <v>0</v>
      </c>
      <c r="R176" s="252">
        <f t="shared" si="14"/>
        <v>0</v>
      </c>
      <c r="S176" s="211"/>
      <c r="U176" s="257">
        <f>'Initial Info Client Demographic'!D162</f>
        <v>0</v>
      </c>
      <c r="W176" s="179">
        <f>'Initial Info Client Demographic'!E162</f>
        <v>0</v>
      </c>
      <c r="X176" s="182">
        <f>'Initial Info Client Demographic'!F162</f>
        <v>0</v>
      </c>
      <c r="Y176" s="183">
        <f>'Initial Info Client Demographic'!G162</f>
        <v>0</v>
      </c>
      <c r="Z176" s="179">
        <f>'Initial Info Client Demographic'!H162</f>
        <v>0</v>
      </c>
      <c r="AA176" s="182">
        <f>'Initial Info Client Demographic'!I162</f>
        <v>0</v>
      </c>
      <c r="AB176" s="183">
        <f>'Initial Info Client Demographic'!E162</f>
        <v>0</v>
      </c>
      <c r="AC176" s="183">
        <f>'Initial Info Client Demographic'!F162</f>
        <v>0</v>
      </c>
      <c r="AD176" s="183">
        <f>'Initial Info Client Demographic'!G162</f>
        <v>0</v>
      </c>
      <c r="AE176" s="183">
        <f>'Initial Info Client Demographic'!H162</f>
        <v>0</v>
      </c>
      <c r="AF176" s="183">
        <f>'Initial Info Client Demographic'!I162</f>
        <v>0</v>
      </c>
      <c r="AG176" s="183">
        <f>'Initial Info Client Demographic'!J162</f>
        <v>0</v>
      </c>
    </row>
    <row r="177" spans="1:33" ht="50.1" customHeight="1" x14ac:dyDescent="0.25">
      <c r="A177" s="2">
        <f t="shared" si="11"/>
        <v>150</v>
      </c>
      <c r="B177" s="321">
        <f>'Initial Info Client Demographic'!B163</f>
        <v>0</v>
      </c>
      <c r="C177" s="322">
        <f>'Initial Info Client Demographic'!C163</f>
        <v>0</v>
      </c>
      <c r="D177" s="229"/>
      <c r="E177" s="237"/>
      <c r="F177" s="234"/>
      <c r="G177" s="241"/>
      <c r="H177" s="243"/>
      <c r="I177" s="213"/>
      <c r="J177" s="214"/>
      <c r="K177" s="168"/>
      <c r="L177" s="167"/>
      <c r="M177" s="216"/>
      <c r="N177" s="141"/>
      <c r="O177" s="249">
        <f t="shared" si="12"/>
        <v>0</v>
      </c>
      <c r="P177" s="140"/>
      <c r="Q177" s="253">
        <f t="shared" si="13"/>
        <v>0</v>
      </c>
      <c r="R177" s="254">
        <f t="shared" si="14"/>
        <v>0</v>
      </c>
      <c r="S177" s="211"/>
      <c r="U177" s="257">
        <f>'Initial Info Client Demographic'!D163</f>
        <v>0</v>
      </c>
      <c r="W177" s="179">
        <f>'Initial Info Client Demographic'!E163</f>
        <v>0</v>
      </c>
      <c r="X177" s="182">
        <f>'Initial Info Client Demographic'!F163</f>
        <v>0</v>
      </c>
      <c r="Y177" s="183">
        <f>'Initial Info Client Demographic'!G163</f>
        <v>0</v>
      </c>
      <c r="Z177" s="179">
        <f>'Initial Info Client Demographic'!H163</f>
        <v>0</v>
      </c>
      <c r="AA177" s="182">
        <f>'Initial Info Client Demographic'!I163</f>
        <v>0</v>
      </c>
      <c r="AB177" s="183">
        <f>'Initial Info Client Demographic'!E163</f>
        <v>0</v>
      </c>
      <c r="AC177" s="183">
        <f>'Initial Info Client Demographic'!F163</f>
        <v>0</v>
      </c>
      <c r="AD177" s="183">
        <f>'Initial Info Client Demographic'!G163</f>
        <v>0</v>
      </c>
      <c r="AE177" s="183">
        <f>'Initial Info Client Demographic'!H163</f>
        <v>0</v>
      </c>
      <c r="AF177" s="183">
        <f>'Initial Info Client Demographic'!I163</f>
        <v>0</v>
      </c>
      <c r="AG177" s="183">
        <f>'Initial Info Client Demographic'!J163</f>
        <v>0</v>
      </c>
    </row>
    <row r="178" spans="1:33" ht="50.1" customHeight="1" x14ac:dyDescent="0.25">
      <c r="A178" s="2">
        <f t="shared" si="11"/>
        <v>151</v>
      </c>
      <c r="B178" s="319">
        <f>'Initial Info Client Demographic'!B164</f>
        <v>0</v>
      </c>
      <c r="C178" s="320">
        <f>'Initial Info Client Demographic'!C164</f>
        <v>0</v>
      </c>
      <c r="D178" s="244"/>
      <c r="E178" s="236"/>
      <c r="F178" s="259"/>
      <c r="G178" s="238"/>
      <c r="H178" s="242"/>
      <c r="I178" s="213"/>
      <c r="J178" s="214"/>
      <c r="K178" s="169"/>
      <c r="L178" s="166"/>
      <c r="M178" s="215"/>
      <c r="N178" s="123"/>
      <c r="O178" s="249">
        <f t="shared" si="12"/>
        <v>0</v>
      </c>
      <c r="P178" s="96"/>
      <c r="Q178" s="251">
        <f t="shared" si="13"/>
        <v>0</v>
      </c>
      <c r="R178" s="252">
        <f t="shared" si="14"/>
        <v>0</v>
      </c>
      <c r="S178" s="211"/>
      <c r="U178" s="257">
        <f>'Initial Info Client Demographic'!D164</f>
        <v>0</v>
      </c>
      <c r="W178" s="179">
        <f>'Initial Info Client Demographic'!E164</f>
        <v>0</v>
      </c>
      <c r="X178" s="182">
        <f>'Initial Info Client Demographic'!F164</f>
        <v>0</v>
      </c>
      <c r="Y178" s="183">
        <f>'Initial Info Client Demographic'!G164</f>
        <v>0</v>
      </c>
      <c r="Z178" s="179">
        <f>'Initial Info Client Demographic'!H164</f>
        <v>0</v>
      </c>
      <c r="AA178" s="182">
        <f>'Initial Info Client Demographic'!I164</f>
        <v>0</v>
      </c>
      <c r="AB178" s="183">
        <f>'Initial Info Client Demographic'!E164</f>
        <v>0</v>
      </c>
      <c r="AC178" s="183">
        <f>'Initial Info Client Demographic'!F164</f>
        <v>0</v>
      </c>
      <c r="AD178" s="183">
        <f>'Initial Info Client Demographic'!G164</f>
        <v>0</v>
      </c>
      <c r="AE178" s="183">
        <f>'Initial Info Client Demographic'!H164</f>
        <v>0</v>
      </c>
      <c r="AF178" s="183">
        <f>'Initial Info Client Demographic'!I164</f>
        <v>0</v>
      </c>
      <c r="AG178" s="183">
        <f>'Initial Info Client Demographic'!J164</f>
        <v>0</v>
      </c>
    </row>
    <row r="179" spans="1:33" ht="50.1" customHeight="1" x14ac:dyDescent="0.25">
      <c r="A179" s="2">
        <f t="shared" si="11"/>
        <v>152</v>
      </c>
      <c r="B179" s="321">
        <f>'Initial Info Client Demographic'!B165</f>
        <v>0</v>
      </c>
      <c r="C179" s="322">
        <f>'Initial Info Client Demographic'!C165</f>
        <v>0</v>
      </c>
      <c r="D179" s="229"/>
      <c r="E179" s="237"/>
      <c r="F179" s="234"/>
      <c r="G179" s="239"/>
      <c r="H179" s="243"/>
      <c r="I179" s="213"/>
      <c r="J179" s="214"/>
      <c r="K179" s="168"/>
      <c r="L179" s="167"/>
      <c r="M179" s="216"/>
      <c r="N179" s="141"/>
      <c r="O179" s="249">
        <f t="shared" si="12"/>
        <v>0</v>
      </c>
      <c r="P179" s="140"/>
      <c r="Q179" s="253">
        <f t="shared" si="13"/>
        <v>0</v>
      </c>
      <c r="R179" s="254">
        <f t="shared" si="14"/>
        <v>0</v>
      </c>
      <c r="S179" s="211"/>
      <c r="U179" s="257">
        <f>'Initial Info Client Demographic'!D165</f>
        <v>0</v>
      </c>
      <c r="W179" s="179">
        <f>'Initial Info Client Demographic'!E165</f>
        <v>0</v>
      </c>
      <c r="X179" s="182">
        <f>'Initial Info Client Demographic'!F165</f>
        <v>0</v>
      </c>
      <c r="Y179" s="183">
        <f>'Initial Info Client Demographic'!G165</f>
        <v>0</v>
      </c>
      <c r="Z179" s="179">
        <f>'Initial Info Client Demographic'!H165</f>
        <v>0</v>
      </c>
      <c r="AA179" s="182">
        <f>'Initial Info Client Demographic'!I165</f>
        <v>0</v>
      </c>
      <c r="AB179" s="183">
        <f>'Initial Info Client Demographic'!E165</f>
        <v>0</v>
      </c>
      <c r="AC179" s="183">
        <f>'Initial Info Client Demographic'!F165</f>
        <v>0</v>
      </c>
      <c r="AD179" s="183">
        <f>'Initial Info Client Demographic'!G165</f>
        <v>0</v>
      </c>
      <c r="AE179" s="183">
        <f>'Initial Info Client Demographic'!H165</f>
        <v>0</v>
      </c>
      <c r="AF179" s="183">
        <f>'Initial Info Client Demographic'!I165</f>
        <v>0</v>
      </c>
      <c r="AG179" s="183">
        <f>'Initial Info Client Demographic'!J165</f>
        <v>0</v>
      </c>
    </row>
    <row r="180" spans="1:33" ht="50.1" customHeight="1" x14ac:dyDescent="0.25">
      <c r="A180" s="2">
        <f t="shared" ref="A180:A211" si="15">ROW(A153)</f>
        <v>153</v>
      </c>
      <c r="B180" s="319">
        <f>'Initial Info Client Demographic'!B166</f>
        <v>0</v>
      </c>
      <c r="C180" s="320">
        <f>'Initial Info Client Demographic'!C166</f>
        <v>0</v>
      </c>
      <c r="D180" s="244"/>
      <c r="E180" s="236"/>
      <c r="F180" s="259"/>
      <c r="G180" s="238"/>
      <c r="H180" s="242"/>
      <c r="I180" s="213"/>
      <c r="J180" s="214"/>
      <c r="K180" s="169"/>
      <c r="L180" s="166"/>
      <c r="M180" s="215"/>
      <c r="N180" s="123"/>
      <c r="O180" s="249">
        <f t="shared" si="12"/>
        <v>0</v>
      </c>
      <c r="P180" s="96"/>
      <c r="Q180" s="251">
        <f t="shared" si="13"/>
        <v>0</v>
      </c>
      <c r="R180" s="252">
        <f t="shared" si="14"/>
        <v>0</v>
      </c>
      <c r="S180" s="211"/>
      <c r="U180" s="257">
        <f>'Initial Info Client Demographic'!D166</f>
        <v>0</v>
      </c>
      <c r="W180" s="179">
        <f>'Initial Info Client Demographic'!E166</f>
        <v>0</v>
      </c>
      <c r="X180" s="182">
        <f>'Initial Info Client Demographic'!F166</f>
        <v>0</v>
      </c>
      <c r="Y180" s="183">
        <f>'Initial Info Client Demographic'!G166</f>
        <v>0</v>
      </c>
      <c r="Z180" s="179">
        <f>'Initial Info Client Demographic'!H166</f>
        <v>0</v>
      </c>
      <c r="AA180" s="182">
        <f>'Initial Info Client Demographic'!I166</f>
        <v>0</v>
      </c>
      <c r="AB180" s="183">
        <f>'Initial Info Client Demographic'!E166</f>
        <v>0</v>
      </c>
      <c r="AC180" s="183">
        <f>'Initial Info Client Demographic'!F166</f>
        <v>0</v>
      </c>
      <c r="AD180" s="183">
        <f>'Initial Info Client Demographic'!G166</f>
        <v>0</v>
      </c>
      <c r="AE180" s="183">
        <f>'Initial Info Client Demographic'!H166</f>
        <v>0</v>
      </c>
      <c r="AF180" s="183">
        <f>'Initial Info Client Demographic'!I166</f>
        <v>0</v>
      </c>
      <c r="AG180" s="183">
        <f>'Initial Info Client Demographic'!J166</f>
        <v>0</v>
      </c>
    </row>
    <row r="181" spans="1:33" ht="50.1" customHeight="1" x14ac:dyDescent="0.25">
      <c r="A181" s="2">
        <f t="shared" si="15"/>
        <v>154</v>
      </c>
      <c r="B181" s="321">
        <f>'Initial Info Client Demographic'!B167</f>
        <v>0</v>
      </c>
      <c r="C181" s="322">
        <f>'Initial Info Client Demographic'!C167</f>
        <v>0</v>
      </c>
      <c r="D181" s="229"/>
      <c r="E181" s="237"/>
      <c r="F181" s="234"/>
      <c r="G181" s="239"/>
      <c r="H181" s="243"/>
      <c r="I181" s="213"/>
      <c r="J181" s="214"/>
      <c r="K181" s="168"/>
      <c r="L181" s="167"/>
      <c r="M181" s="216"/>
      <c r="N181" s="141"/>
      <c r="O181" s="249">
        <f t="shared" si="12"/>
        <v>0</v>
      </c>
      <c r="P181" s="140"/>
      <c r="Q181" s="253">
        <f t="shared" si="13"/>
        <v>0</v>
      </c>
      <c r="R181" s="254">
        <f t="shared" si="14"/>
        <v>0</v>
      </c>
      <c r="S181" s="211"/>
      <c r="U181" s="257">
        <f>'Initial Info Client Demographic'!D167</f>
        <v>0</v>
      </c>
      <c r="W181" s="179">
        <f>'Initial Info Client Demographic'!E167</f>
        <v>0</v>
      </c>
      <c r="X181" s="182">
        <f>'Initial Info Client Demographic'!F167</f>
        <v>0</v>
      </c>
      <c r="Y181" s="183">
        <f>'Initial Info Client Demographic'!G167</f>
        <v>0</v>
      </c>
      <c r="Z181" s="179">
        <f>'Initial Info Client Demographic'!H167</f>
        <v>0</v>
      </c>
      <c r="AA181" s="182">
        <f>'Initial Info Client Demographic'!I167</f>
        <v>0</v>
      </c>
      <c r="AB181" s="183">
        <f>'Initial Info Client Demographic'!E167</f>
        <v>0</v>
      </c>
      <c r="AC181" s="183">
        <f>'Initial Info Client Demographic'!F167</f>
        <v>0</v>
      </c>
      <c r="AD181" s="183">
        <f>'Initial Info Client Demographic'!G167</f>
        <v>0</v>
      </c>
      <c r="AE181" s="183">
        <f>'Initial Info Client Demographic'!H167</f>
        <v>0</v>
      </c>
      <c r="AF181" s="183">
        <f>'Initial Info Client Demographic'!I167</f>
        <v>0</v>
      </c>
      <c r="AG181" s="183">
        <f>'Initial Info Client Demographic'!J167</f>
        <v>0</v>
      </c>
    </row>
    <row r="182" spans="1:33" ht="50.1" customHeight="1" x14ac:dyDescent="0.25">
      <c r="A182" s="2">
        <f t="shared" si="15"/>
        <v>155</v>
      </c>
      <c r="B182" s="319">
        <f>'Initial Info Client Demographic'!B168</f>
        <v>0</v>
      </c>
      <c r="C182" s="320">
        <f>'Initial Info Client Demographic'!C168</f>
        <v>0</v>
      </c>
      <c r="D182" s="244"/>
      <c r="E182" s="236"/>
      <c r="F182" s="259"/>
      <c r="G182" s="238"/>
      <c r="H182" s="242"/>
      <c r="I182" s="213"/>
      <c r="J182" s="214"/>
      <c r="K182" s="169"/>
      <c r="L182" s="166"/>
      <c r="M182" s="215"/>
      <c r="N182" s="123"/>
      <c r="O182" s="249">
        <f t="shared" si="12"/>
        <v>0</v>
      </c>
      <c r="P182" s="96"/>
      <c r="Q182" s="251">
        <f t="shared" si="13"/>
        <v>0</v>
      </c>
      <c r="R182" s="252">
        <f t="shared" si="14"/>
        <v>0</v>
      </c>
      <c r="S182" s="211"/>
      <c r="U182" s="257">
        <f>'Initial Info Client Demographic'!D168</f>
        <v>0</v>
      </c>
      <c r="W182" s="179">
        <f>'Initial Info Client Demographic'!E168</f>
        <v>0</v>
      </c>
      <c r="X182" s="182">
        <f>'Initial Info Client Demographic'!F168</f>
        <v>0</v>
      </c>
      <c r="Y182" s="183">
        <f>'Initial Info Client Demographic'!G168</f>
        <v>0</v>
      </c>
      <c r="Z182" s="179">
        <f>'Initial Info Client Demographic'!H168</f>
        <v>0</v>
      </c>
      <c r="AA182" s="182">
        <f>'Initial Info Client Demographic'!I168</f>
        <v>0</v>
      </c>
      <c r="AB182" s="183">
        <f>'Initial Info Client Demographic'!E168</f>
        <v>0</v>
      </c>
      <c r="AC182" s="183">
        <f>'Initial Info Client Demographic'!F168</f>
        <v>0</v>
      </c>
      <c r="AD182" s="183">
        <f>'Initial Info Client Demographic'!G168</f>
        <v>0</v>
      </c>
      <c r="AE182" s="183">
        <f>'Initial Info Client Demographic'!H168</f>
        <v>0</v>
      </c>
      <c r="AF182" s="183">
        <f>'Initial Info Client Demographic'!I168</f>
        <v>0</v>
      </c>
      <c r="AG182" s="183">
        <f>'Initial Info Client Demographic'!J168</f>
        <v>0</v>
      </c>
    </row>
    <row r="183" spans="1:33" ht="50.1" customHeight="1" x14ac:dyDescent="0.25">
      <c r="A183" s="2">
        <f t="shared" si="15"/>
        <v>156</v>
      </c>
      <c r="B183" s="321">
        <f>'Initial Info Client Demographic'!B169</f>
        <v>0</v>
      </c>
      <c r="C183" s="322">
        <f>'Initial Info Client Demographic'!C169</f>
        <v>0</v>
      </c>
      <c r="D183" s="229"/>
      <c r="E183" s="237"/>
      <c r="F183" s="234"/>
      <c r="G183" s="239"/>
      <c r="H183" s="243"/>
      <c r="I183" s="213"/>
      <c r="J183" s="214"/>
      <c r="K183" s="168"/>
      <c r="L183" s="167"/>
      <c r="M183" s="216"/>
      <c r="N183" s="141"/>
      <c r="O183" s="249">
        <f t="shared" si="12"/>
        <v>0</v>
      </c>
      <c r="P183" s="140"/>
      <c r="Q183" s="253">
        <f t="shared" si="13"/>
        <v>0</v>
      </c>
      <c r="R183" s="254">
        <f t="shared" si="14"/>
        <v>0</v>
      </c>
      <c r="S183" s="211"/>
      <c r="U183" s="257">
        <f>'Initial Info Client Demographic'!D169</f>
        <v>0</v>
      </c>
      <c r="W183" s="179">
        <f>'Initial Info Client Demographic'!E169</f>
        <v>0</v>
      </c>
      <c r="X183" s="182">
        <f>'Initial Info Client Demographic'!F169</f>
        <v>0</v>
      </c>
      <c r="Y183" s="183">
        <f>'Initial Info Client Demographic'!G169</f>
        <v>0</v>
      </c>
      <c r="Z183" s="179">
        <f>'Initial Info Client Demographic'!H169</f>
        <v>0</v>
      </c>
      <c r="AA183" s="182">
        <f>'Initial Info Client Demographic'!I169</f>
        <v>0</v>
      </c>
      <c r="AB183" s="183">
        <f>'Initial Info Client Demographic'!E169</f>
        <v>0</v>
      </c>
      <c r="AC183" s="183">
        <f>'Initial Info Client Demographic'!F169</f>
        <v>0</v>
      </c>
      <c r="AD183" s="183">
        <f>'Initial Info Client Demographic'!G169</f>
        <v>0</v>
      </c>
      <c r="AE183" s="183">
        <f>'Initial Info Client Demographic'!H169</f>
        <v>0</v>
      </c>
      <c r="AF183" s="183">
        <f>'Initial Info Client Demographic'!I169</f>
        <v>0</v>
      </c>
      <c r="AG183" s="183">
        <f>'Initial Info Client Demographic'!J169</f>
        <v>0</v>
      </c>
    </row>
    <row r="184" spans="1:33" ht="50.1" customHeight="1" x14ac:dyDescent="0.25">
      <c r="A184" s="2">
        <f t="shared" si="15"/>
        <v>157</v>
      </c>
      <c r="B184" s="319">
        <f>'Initial Info Client Demographic'!B170</f>
        <v>0</v>
      </c>
      <c r="C184" s="320">
        <f>'Initial Info Client Demographic'!C170</f>
        <v>0</v>
      </c>
      <c r="D184" s="244"/>
      <c r="E184" s="236"/>
      <c r="F184" s="259"/>
      <c r="G184" s="238"/>
      <c r="H184" s="242"/>
      <c r="I184" s="213"/>
      <c r="J184" s="214"/>
      <c r="K184" s="169"/>
      <c r="L184" s="166"/>
      <c r="M184" s="215"/>
      <c r="N184" s="123"/>
      <c r="O184" s="249">
        <f t="shared" si="12"/>
        <v>0</v>
      </c>
      <c r="P184" s="96"/>
      <c r="Q184" s="251">
        <f t="shared" si="13"/>
        <v>0</v>
      </c>
      <c r="R184" s="252">
        <f t="shared" si="14"/>
        <v>0</v>
      </c>
      <c r="S184" s="211"/>
      <c r="U184" s="257">
        <f>'Initial Info Client Demographic'!D170</f>
        <v>0</v>
      </c>
      <c r="W184" s="179">
        <f>'Initial Info Client Demographic'!E170</f>
        <v>0</v>
      </c>
      <c r="X184" s="182">
        <f>'Initial Info Client Demographic'!F170</f>
        <v>0</v>
      </c>
      <c r="Y184" s="183">
        <f>'Initial Info Client Demographic'!G170</f>
        <v>0</v>
      </c>
      <c r="Z184" s="179">
        <f>'Initial Info Client Demographic'!H170</f>
        <v>0</v>
      </c>
      <c r="AA184" s="182">
        <f>'Initial Info Client Demographic'!I170</f>
        <v>0</v>
      </c>
      <c r="AB184" s="183">
        <f>'Initial Info Client Demographic'!E170</f>
        <v>0</v>
      </c>
      <c r="AC184" s="183">
        <f>'Initial Info Client Demographic'!F170</f>
        <v>0</v>
      </c>
      <c r="AD184" s="183">
        <f>'Initial Info Client Demographic'!G170</f>
        <v>0</v>
      </c>
      <c r="AE184" s="183">
        <f>'Initial Info Client Demographic'!H170</f>
        <v>0</v>
      </c>
      <c r="AF184" s="183">
        <f>'Initial Info Client Demographic'!I170</f>
        <v>0</v>
      </c>
      <c r="AG184" s="183">
        <f>'Initial Info Client Demographic'!J170</f>
        <v>0</v>
      </c>
    </row>
    <row r="185" spans="1:33" ht="50.1" customHeight="1" x14ac:dyDescent="0.25">
      <c r="A185" s="2">
        <f t="shared" si="15"/>
        <v>158</v>
      </c>
      <c r="B185" s="321">
        <f>'Initial Info Client Demographic'!B171</f>
        <v>0</v>
      </c>
      <c r="C185" s="322">
        <f>'Initial Info Client Demographic'!C171</f>
        <v>0</v>
      </c>
      <c r="D185" s="229"/>
      <c r="E185" s="237"/>
      <c r="F185" s="234"/>
      <c r="G185" s="239"/>
      <c r="H185" s="243"/>
      <c r="I185" s="213"/>
      <c r="J185" s="214"/>
      <c r="K185" s="168"/>
      <c r="L185" s="167"/>
      <c r="M185" s="216"/>
      <c r="N185" s="141"/>
      <c r="O185" s="249">
        <f t="shared" si="12"/>
        <v>0</v>
      </c>
      <c r="P185" s="140"/>
      <c r="Q185" s="253">
        <f t="shared" si="13"/>
        <v>0</v>
      </c>
      <c r="R185" s="254">
        <f t="shared" si="14"/>
        <v>0</v>
      </c>
      <c r="S185" s="211"/>
      <c r="U185" s="257">
        <f>'Initial Info Client Demographic'!D171</f>
        <v>0</v>
      </c>
      <c r="W185" s="179">
        <f>'Initial Info Client Demographic'!E171</f>
        <v>0</v>
      </c>
      <c r="X185" s="182">
        <f>'Initial Info Client Demographic'!F171</f>
        <v>0</v>
      </c>
      <c r="Y185" s="183">
        <f>'Initial Info Client Demographic'!G171</f>
        <v>0</v>
      </c>
      <c r="Z185" s="179">
        <f>'Initial Info Client Demographic'!H171</f>
        <v>0</v>
      </c>
      <c r="AA185" s="182">
        <f>'Initial Info Client Demographic'!I171</f>
        <v>0</v>
      </c>
      <c r="AB185" s="183">
        <f>'Initial Info Client Demographic'!E171</f>
        <v>0</v>
      </c>
      <c r="AC185" s="183">
        <f>'Initial Info Client Demographic'!F171</f>
        <v>0</v>
      </c>
      <c r="AD185" s="183">
        <f>'Initial Info Client Demographic'!G171</f>
        <v>0</v>
      </c>
      <c r="AE185" s="183">
        <f>'Initial Info Client Demographic'!H171</f>
        <v>0</v>
      </c>
      <c r="AF185" s="183">
        <f>'Initial Info Client Demographic'!I171</f>
        <v>0</v>
      </c>
      <c r="AG185" s="183">
        <f>'Initial Info Client Demographic'!J171</f>
        <v>0</v>
      </c>
    </row>
    <row r="186" spans="1:33" ht="50.1" customHeight="1" x14ac:dyDescent="0.25">
      <c r="A186" s="2">
        <f t="shared" si="15"/>
        <v>159</v>
      </c>
      <c r="B186" s="319">
        <f>'Initial Info Client Demographic'!B172</f>
        <v>0</v>
      </c>
      <c r="C186" s="320">
        <f>'Initial Info Client Demographic'!C172</f>
        <v>0</v>
      </c>
      <c r="D186" s="244"/>
      <c r="E186" s="236"/>
      <c r="F186" s="259"/>
      <c r="G186" s="240"/>
      <c r="H186" s="242"/>
      <c r="I186" s="213"/>
      <c r="J186" s="214"/>
      <c r="K186" s="169"/>
      <c r="L186" s="166"/>
      <c r="M186" s="215"/>
      <c r="N186" s="123"/>
      <c r="O186" s="249">
        <f t="shared" si="12"/>
        <v>0</v>
      </c>
      <c r="P186" s="96"/>
      <c r="Q186" s="251">
        <f t="shared" si="13"/>
        <v>0</v>
      </c>
      <c r="R186" s="252">
        <f t="shared" si="14"/>
        <v>0</v>
      </c>
      <c r="S186" s="211"/>
      <c r="U186" s="257">
        <f>'Initial Info Client Demographic'!D172</f>
        <v>0</v>
      </c>
      <c r="W186" s="179">
        <f>'Initial Info Client Demographic'!E172</f>
        <v>0</v>
      </c>
      <c r="X186" s="182">
        <f>'Initial Info Client Demographic'!F172</f>
        <v>0</v>
      </c>
      <c r="Y186" s="183">
        <f>'Initial Info Client Demographic'!G172</f>
        <v>0</v>
      </c>
      <c r="Z186" s="179">
        <f>'Initial Info Client Demographic'!H172</f>
        <v>0</v>
      </c>
      <c r="AA186" s="182">
        <f>'Initial Info Client Demographic'!I172</f>
        <v>0</v>
      </c>
      <c r="AB186" s="183">
        <f>'Initial Info Client Demographic'!E172</f>
        <v>0</v>
      </c>
      <c r="AC186" s="183">
        <f>'Initial Info Client Demographic'!F172</f>
        <v>0</v>
      </c>
      <c r="AD186" s="183">
        <f>'Initial Info Client Demographic'!G172</f>
        <v>0</v>
      </c>
      <c r="AE186" s="183">
        <f>'Initial Info Client Demographic'!H172</f>
        <v>0</v>
      </c>
      <c r="AF186" s="183">
        <f>'Initial Info Client Demographic'!I172</f>
        <v>0</v>
      </c>
      <c r="AG186" s="183">
        <f>'Initial Info Client Demographic'!J172</f>
        <v>0</v>
      </c>
    </row>
    <row r="187" spans="1:33" ht="50.1" customHeight="1" x14ac:dyDescent="0.25">
      <c r="A187" s="2">
        <f t="shared" si="15"/>
        <v>160</v>
      </c>
      <c r="B187" s="321">
        <f>'Initial Info Client Demographic'!B173</f>
        <v>0</v>
      </c>
      <c r="C187" s="322">
        <f>'Initial Info Client Demographic'!C173</f>
        <v>0</v>
      </c>
      <c r="D187" s="229"/>
      <c r="E187" s="237"/>
      <c r="F187" s="234"/>
      <c r="G187" s="241"/>
      <c r="H187" s="243"/>
      <c r="I187" s="213"/>
      <c r="J187" s="214"/>
      <c r="K187" s="168"/>
      <c r="L187" s="167"/>
      <c r="M187" s="216"/>
      <c r="N187" s="141"/>
      <c r="O187" s="249">
        <f t="shared" si="12"/>
        <v>0</v>
      </c>
      <c r="P187" s="140"/>
      <c r="Q187" s="253">
        <f t="shared" si="13"/>
        <v>0</v>
      </c>
      <c r="R187" s="254">
        <f t="shared" si="14"/>
        <v>0</v>
      </c>
      <c r="S187" s="211"/>
      <c r="U187" s="257">
        <f>'Initial Info Client Demographic'!D173</f>
        <v>0</v>
      </c>
      <c r="W187" s="179">
        <f>'Initial Info Client Demographic'!E173</f>
        <v>0</v>
      </c>
      <c r="X187" s="182">
        <f>'Initial Info Client Demographic'!F173</f>
        <v>0</v>
      </c>
      <c r="Y187" s="183">
        <f>'Initial Info Client Demographic'!G173</f>
        <v>0</v>
      </c>
      <c r="Z187" s="179">
        <f>'Initial Info Client Demographic'!H173</f>
        <v>0</v>
      </c>
      <c r="AA187" s="182">
        <f>'Initial Info Client Demographic'!I173</f>
        <v>0</v>
      </c>
      <c r="AB187" s="183">
        <f>'Initial Info Client Demographic'!E173</f>
        <v>0</v>
      </c>
      <c r="AC187" s="183">
        <f>'Initial Info Client Demographic'!F173</f>
        <v>0</v>
      </c>
      <c r="AD187" s="183">
        <f>'Initial Info Client Demographic'!G173</f>
        <v>0</v>
      </c>
      <c r="AE187" s="183">
        <f>'Initial Info Client Demographic'!H173</f>
        <v>0</v>
      </c>
      <c r="AF187" s="183">
        <f>'Initial Info Client Demographic'!I173</f>
        <v>0</v>
      </c>
      <c r="AG187" s="183">
        <f>'Initial Info Client Demographic'!J173</f>
        <v>0</v>
      </c>
    </row>
    <row r="188" spans="1:33" ht="50.1" customHeight="1" x14ac:dyDescent="0.25">
      <c r="A188" s="2">
        <f t="shared" si="15"/>
        <v>161</v>
      </c>
      <c r="B188" s="319">
        <f>'Initial Info Client Demographic'!B174</f>
        <v>0</v>
      </c>
      <c r="C188" s="320">
        <f>'Initial Info Client Demographic'!C174</f>
        <v>0</v>
      </c>
      <c r="D188" s="244"/>
      <c r="E188" s="236"/>
      <c r="F188" s="259"/>
      <c r="G188" s="238"/>
      <c r="H188" s="242"/>
      <c r="I188" s="213"/>
      <c r="J188" s="214"/>
      <c r="K188" s="169"/>
      <c r="L188" s="166"/>
      <c r="M188" s="215"/>
      <c r="N188" s="123"/>
      <c r="O188" s="249">
        <f t="shared" si="12"/>
        <v>0</v>
      </c>
      <c r="P188" s="96"/>
      <c r="Q188" s="251">
        <f t="shared" si="13"/>
        <v>0</v>
      </c>
      <c r="R188" s="252">
        <f t="shared" si="14"/>
        <v>0</v>
      </c>
      <c r="S188" s="211"/>
      <c r="U188" s="257">
        <f>'Initial Info Client Demographic'!D174</f>
        <v>0</v>
      </c>
      <c r="W188" s="179">
        <f>'Initial Info Client Demographic'!E174</f>
        <v>0</v>
      </c>
      <c r="X188" s="182">
        <f>'Initial Info Client Demographic'!F174</f>
        <v>0</v>
      </c>
      <c r="Y188" s="183">
        <f>'Initial Info Client Demographic'!G174</f>
        <v>0</v>
      </c>
      <c r="Z188" s="179">
        <f>'Initial Info Client Demographic'!H174</f>
        <v>0</v>
      </c>
      <c r="AA188" s="182">
        <f>'Initial Info Client Demographic'!I174</f>
        <v>0</v>
      </c>
      <c r="AB188" s="183">
        <f>'Initial Info Client Demographic'!E174</f>
        <v>0</v>
      </c>
      <c r="AC188" s="183">
        <f>'Initial Info Client Demographic'!F174</f>
        <v>0</v>
      </c>
      <c r="AD188" s="183">
        <f>'Initial Info Client Demographic'!G174</f>
        <v>0</v>
      </c>
      <c r="AE188" s="183">
        <f>'Initial Info Client Demographic'!H174</f>
        <v>0</v>
      </c>
      <c r="AF188" s="183">
        <f>'Initial Info Client Demographic'!I174</f>
        <v>0</v>
      </c>
      <c r="AG188" s="183">
        <f>'Initial Info Client Demographic'!J174</f>
        <v>0</v>
      </c>
    </row>
    <row r="189" spans="1:33" ht="50.1" customHeight="1" x14ac:dyDescent="0.25">
      <c r="A189" s="2">
        <f t="shared" si="15"/>
        <v>162</v>
      </c>
      <c r="B189" s="321">
        <f>'Initial Info Client Demographic'!B175</f>
        <v>0</v>
      </c>
      <c r="C189" s="322">
        <f>'Initial Info Client Demographic'!C175</f>
        <v>0</v>
      </c>
      <c r="D189" s="229"/>
      <c r="E189" s="237"/>
      <c r="F189" s="234"/>
      <c r="G189" s="239"/>
      <c r="H189" s="243"/>
      <c r="I189" s="213"/>
      <c r="J189" s="214"/>
      <c r="K189" s="168"/>
      <c r="L189" s="167"/>
      <c r="M189" s="216"/>
      <c r="N189" s="141"/>
      <c r="O189" s="249">
        <f t="shared" si="12"/>
        <v>0</v>
      </c>
      <c r="P189" s="140"/>
      <c r="Q189" s="253">
        <f t="shared" si="13"/>
        <v>0</v>
      </c>
      <c r="R189" s="254">
        <f t="shared" si="14"/>
        <v>0</v>
      </c>
      <c r="S189" s="211"/>
      <c r="U189" s="257">
        <f>'Initial Info Client Demographic'!D175</f>
        <v>0</v>
      </c>
      <c r="W189" s="179">
        <f>'Initial Info Client Demographic'!E175</f>
        <v>0</v>
      </c>
      <c r="X189" s="182">
        <f>'Initial Info Client Demographic'!F175</f>
        <v>0</v>
      </c>
      <c r="Y189" s="183">
        <f>'Initial Info Client Demographic'!G175</f>
        <v>0</v>
      </c>
      <c r="Z189" s="179">
        <f>'Initial Info Client Demographic'!H175</f>
        <v>0</v>
      </c>
      <c r="AA189" s="182">
        <f>'Initial Info Client Demographic'!I175</f>
        <v>0</v>
      </c>
      <c r="AB189" s="183">
        <f>'Initial Info Client Demographic'!E175</f>
        <v>0</v>
      </c>
      <c r="AC189" s="183">
        <f>'Initial Info Client Demographic'!F175</f>
        <v>0</v>
      </c>
      <c r="AD189" s="183">
        <f>'Initial Info Client Demographic'!G175</f>
        <v>0</v>
      </c>
      <c r="AE189" s="183">
        <f>'Initial Info Client Demographic'!H175</f>
        <v>0</v>
      </c>
      <c r="AF189" s="183">
        <f>'Initial Info Client Demographic'!I175</f>
        <v>0</v>
      </c>
      <c r="AG189" s="183">
        <f>'Initial Info Client Demographic'!J175</f>
        <v>0</v>
      </c>
    </row>
    <row r="190" spans="1:33" ht="50.1" customHeight="1" x14ac:dyDescent="0.25">
      <c r="A190" s="2">
        <f t="shared" si="15"/>
        <v>163</v>
      </c>
      <c r="B190" s="319">
        <f>'Initial Info Client Demographic'!B176</f>
        <v>0</v>
      </c>
      <c r="C190" s="320">
        <f>'Initial Info Client Demographic'!C176</f>
        <v>0</v>
      </c>
      <c r="D190" s="244"/>
      <c r="E190" s="236"/>
      <c r="F190" s="259"/>
      <c r="G190" s="238"/>
      <c r="H190" s="242"/>
      <c r="I190" s="213"/>
      <c r="J190" s="214"/>
      <c r="K190" s="169"/>
      <c r="L190" s="166"/>
      <c r="M190" s="215"/>
      <c r="N190" s="123"/>
      <c r="O190" s="249">
        <f t="shared" si="12"/>
        <v>0</v>
      </c>
      <c r="P190" s="96"/>
      <c r="Q190" s="251">
        <f t="shared" si="13"/>
        <v>0</v>
      </c>
      <c r="R190" s="252">
        <f t="shared" si="14"/>
        <v>0</v>
      </c>
      <c r="S190" s="211"/>
      <c r="U190" s="257">
        <f>'Initial Info Client Demographic'!D176</f>
        <v>0</v>
      </c>
      <c r="W190" s="179">
        <f>'Initial Info Client Demographic'!E176</f>
        <v>0</v>
      </c>
      <c r="X190" s="182">
        <f>'Initial Info Client Demographic'!F176</f>
        <v>0</v>
      </c>
      <c r="Y190" s="183">
        <f>'Initial Info Client Demographic'!G176</f>
        <v>0</v>
      </c>
      <c r="Z190" s="179">
        <f>'Initial Info Client Demographic'!H176</f>
        <v>0</v>
      </c>
      <c r="AA190" s="182">
        <f>'Initial Info Client Demographic'!I176</f>
        <v>0</v>
      </c>
      <c r="AB190" s="183">
        <f>'Initial Info Client Demographic'!E176</f>
        <v>0</v>
      </c>
      <c r="AC190" s="183">
        <f>'Initial Info Client Demographic'!F176</f>
        <v>0</v>
      </c>
      <c r="AD190" s="183">
        <f>'Initial Info Client Demographic'!G176</f>
        <v>0</v>
      </c>
      <c r="AE190" s="183">
        <f>'Initial Info Client Demographic'!H176</f>
        <v>0</v>
      </c>
      <c r="AF190" s="183">
        <f>'Initial Info Client Demographic'!I176</f>
        <v>0</v>
      </c>
      <c r="AG190" s="183">
        <f>'Initial Info Client Demographic'!J176</f>
        <v>0</v>
      </c>
    </row>
    <row r="191" spans="1:33" ht="50.1" customHeight="1" x14ac:dyDescent="0.25">
      <c r="A191" s="2">
        <f t="shared" si="15"/>
        <v>164</v>
      </c>
      <c r="B191" s="321">
        <f>'Initial Info Client Demographic'!B177</f>
        <v>0</v>
      </c>
      <c r="C191" s="322">
        <f>'Initial Info Client Demographic'!C177</f>
        <v>0</v>
      </c>
      <c r="D191" s="229"/>
      <c r="E191" s="237"/>
      <c r="F191" s="234"/>
      <c r="G191" s="239"/>
      <c r="H191" s="243"/>
      <c r="I191" s="213"/>
      <c r="J191" s="214"/>
      <c r="K191" s="168"/>
      <c r="L191" s="167"/>
      <c r="M191" s="216"/>
      <c r="N191" s="141"/>
      <c r="O191" s="249">
        <f t="shared" si="12"/>
        <v>0</v>
      </c>
      <c r="P191" s="140"/>
      <c r="Q191" s="253">
        <f t="shared" si="13"/>
        <v>0</v>
      </c>
      <c r="R191" s="254">
        <f t="shared" si="14"/>
        <v>0</v>
      </c>
      <c r="S191" s="211"/>
      <c r="U191" s="257">
        <f>'Initial Info Client Demographic'!D177</f>
        <v>0</v>
      </c>
      <c r="W191" s="179">
        <f>'Initial Info Client Demographic'!E177</f>
        <v>0</v>
      </c>
      <c r="X191" s="182">
        <f>'Initial Info Client Demographic'!F177</f>
        <v>0</v>
      </c>
      <c r="Y191" s="183">
        <f>'Initial Info Client Demographic'!G177</f>
        <v>0</v>
      </c>
      <c r="Z191" s="179">
        <f>'Initial Info Client Demographic'!H177</f>
        <v>0</v>
      </c>
      <c r="AA191" s="182">
        <f>'Initial Info Client Demographic'!I177</f>
        <v>0</v>
      </c>
      <c r="AB191" s="183">
        <f>'Initial Info Client Demographic'!E177</f>
        <v>0</v>
      </c>
      <c r="AC191" s="183">
        <f>'Initial Info Client Demographic'!F177</f>
        <v>0</v>
      </c>
      <c r="AD191" s="183">
        <f>'Initial Info Client Demographic'!G177</f>
        <v>0</v>
      </c>
      <c r="AE191" s="183">
        <f>'Initial Info Client Demographic'!H177</f>
        <v>0</v>
      </c>
      <c r="AF191" s="183">
        <f>'Initial Info Client Demographic'!I177</f>
        <v>0</v>
      </c>
      <c r="AG191" s="183">
        <f>'Initial Info Client Demographic'!J177</f>
        <v>0</v>
      </c>
    </row>
    <row r="192" spans="1:33" ht="50.1" customHeight="1" x14ac:dyDescent="0.25">
      <c r="A192" s="2">
        <f t="shared" si="15"/>
        <v>165</v>
      </c>
      <c r="B192" s="319">
        <f>'Initial Info Client Demographic'!B178</f>
        <v>0</v>
      </c>
      <c r="C192" s="320">
        <f>'Initial Info Client Demographic'!C178</f>
        <v>0</v>
      </c>
      <c r="D192" s="244"/>
      <c r="E192" s="236"/>
      <c r="F192" s="259"/>
      <c r="G192" s="238"/>
      <c r="H192" s="242"/>
      <c r="I192" s="213"/>
      <c r="J192" s="214"/>
      <c r="K192" s="169"/>
      <c r="L192" s="166"/>
      <c r="M192" s="215"/>
      <c r="N192" s="123"/>
      <c r="O192" s="249">
        <f t="shared" si="12"/>
        <v>0</v>
      </c>
      <c r="P192" s="96"/>
      <c r="Q192" s="251">
        <f t="shared" si="13"/>
        <v>0</v>
      </c>
      <c r="R192" s="252">
        <f t="shared" si="14"/>
        <v>0</v>
      </c>
      <c r="S192" s="211"/>
      <c r="U192" s="257">
        <f>'Initial Info Client Demographic'!D178</f>
        <v>0</v>
      </c>
      <c r="W192" s="179">
        <f>'Initial Info Client Demographic'!E178</f>
        <v>0</v>
      </c>
      <c r="X192" s="182">
        <f>'Initial Info Client Demographic'!F178</f>
        <v>0</v>
      </c>
      <c r="Y192" s="183">
        <f>'Initial Info Client Demographic'!G178</f>
        <v>0</v>
      </c>
      <c r="Z192" s="179">
        <f>'Initial Info Client Demographic'!H178</f>
        <v>0</v>
      </c>
      <c r="AA192" s="182">
        <f>'Initial Info Client Demographic'!I178</f>
        <v>0</v>
      </c>
      <c r="AB192" s="183">
        <f>'Initial Info Client Demographic'!E178</f>
        <v>0</v>
      </c>
      <c r="AC192" s="183">
        <f>'Initial Info Client Demographic'!F178</f>
        <v>0</v>
      </c>
      <c r="AD192" s="183">
        <f>'Initial Info Client Demographic'!G178</f>
        <v>0</v>
      </c>
      <c r="AE192" s="183">
        <f>'Initial Info Client Demographic'!H178</f>
        <v>0</v>
      </c>
      <c r="AF192" s="183">
        <f>'Initial Info Client Demographic'!I178</f>
        <v>0</v>
      </c>
      <c r="AG192" s="183">
        <f>'Initial Info Client Demographic'!J178</f>
        <v>0</v>
      </c>
    </row>
    <row r="193" spans="1:33" ht="50.1" customHeight="1" x14ac:dyDescent="0.25">
      <c r="A193" s="2">
        <f t="shared" si="15"/>
        <v>166</v>
      </c>
      <c r="B193" s="321">
        <f>'Initial Info Client Demographic'!B179</f>
        <v>0</v>
      </c>
      <c r="C193" s="322">
        <f>'Initial Info Client Demographic'!C179</f>
        <v>0</v>
      </c>
      <c r="D193" s="229"/>
      <c r="E193" s="237"/>
      <c r="F193" s="234"/>
      <c r="G193" s="239"/>
      <c r="H193" s="243"/>
      <c r="I193" s="213"/>
      <c r="J193" s="214"/>
      <c r="K193" s="168"/>
      <c r="L193" s="167"/>
      <c r="M193" s="216"/>
      <c r="N193" s="141"/>
      <c r="O193" s="249">
        <f t="shared" si="12"/>
        <v>0</v>
      </c>
      <c r="P193" s="140"/>
      <c r="Q193" s="253">
        <f t="shared" si="13"/>
        <v>0</v>
      </c>
      <c r="R193" s="254">
        <f t="shared" si="14"/>
        <v>0</v>
      </c>
      <c r="S193" s="211"/>
      <c r="U193" s="257">
        <f>'Initial Info Client Demographic'!D179</f>
        <v>0</v>
      </c>
      <c r="W193" s="179">
        <f>'Initial Info Client Demographic'!E179</f>
        <v>0</v>
      </c>
      <c r="X193" s="182">
        <f>'Initial Info Client Demographic'!F179</f>
        <v>0</v>
      </c>
      <c r="Y193" s="183">
        <f>'Initial Info Client Demographic'!G179</f>
        <v>0</v>
      </c>
      <c r="Z193" s="179">
        <f>'Initial Info Client Demographic'!H179</f>
        <v>0</v>
      </c>
      <c r="AA193" s="182">
        <f>'Initial Info Client Demographic'!I179</f>
        <v>0</v>
      </c>
      <c r="AB193" s="183">
        <f>'Initial Info Client Demographic'!E179</f>
        <v>0</v>
      </c>
      <c r="AC193" s="183">
        <f>'Initial Info Client Demographic'!F179</f>
        <v>0</v>
      </c>
      <c r="AD193" s="183">
        <f>'Initial Info Client Demographic'!G179</f>
        <v>0</v>
      </c>
      <c r="AE193" s="183">
        <f>'Initial Info Client Demographic'!H179</f>
        <v>0</v>
      </c>
      <c r="AF193" s="183">
        <f>'Initial Info Client Demographic'!I179</f>
        <v>0</v>
      </c>
      <c r="AG193" s="183">
        <f>'Initial Info Client Demographic'!J179</f>
        <v>0</v>
      </c>
    </row>
    <row r="194" spans="1:33" ht="50.1" customHeight="1" x14ac:dyDescent="0.25">
      <c r="A194" s="2">
        <f t="shared" si="15"/>
        <v>167</v>
      </c>
      <c r="B194" s="319">
        <f>'Initial Info Client Demographic'!B180</f>
        <v>0</v>
      </c>
      <c r="C194" s="320">
        <f>'Initial Info Client Demographic'!C180</f>
        <v>0</v>
      </c>
      <c r="D194" s="244"/>
      <c r="E194" s="236"/>
      <c r="F194" s="259"/>
      <c r="G194" s="238"/>
      <c r="H194" s="242"/>
      <c r="I194" s="213"/>
      <c r="J194" s="214"/>
      <c r="K194" s="169"/>
      <c r="L194" s="166"/>
      <c r="M194" s="215"/>
      <c r="N194" s="123"/>
      <c r="O194" s="249">
        <f t="shared" si="12"/>
        <v>0</v>
      </c>
      <c r="P194" s="96"/>
      <c r="Q194" s="251">
        <f t="shared" si="13"/>
        <v>0</v>
      </c>
      <c r="R194" s="252">
        <f t="shared" si="14"/>
        <v>0</v>
      </c>
      <c r="S194" s="211"/>
      <c r="U194" s="257">
        <f>'Initial Info Client Demographic'!D180</f>
        <v>0</v>
      </c>
      <c r="W194" s="179">
        <f>'Initial Info Client Demographic'!E180</f>
        <v>0</v>
      </c>
      <c r="X194" s="182">
        <f>'Initial Info Client Demographic'!F180</f>
        <v>0</v>
      </c>
      <c r="Y194" s="183">
        <f>'Initial Info Client Demographic'!G180</f>
        <v>0</v>
      </c>
      <c r="Z194" s="179">
        <f>'Initial Info Client Demographic'!H180</f>
        <v>0</v>
      </c>
      <c r="AA194" s="182">
        <f>'Initial Info Client Demographic'!I180</f>
        <v>0</v>
      </c>
      <c r="AB194" s="183">
        <f>'Initial Info Client Demographic'!E180</f>
        <v>0</v>
      </c>
      <c r="AC194" s="183">
        <f>'Initial Info Client Demographic'!F180</f>
        <v>0</v>
      </c>
      <c r="AD194" s="183">
        <f>'Initial Info Client Demographic'!G180</f>
        <v>0</v>
      </c>
      <c r="AE194" s="183">
        <f>'Initial Info Client Demographic'!H180</f>
        <v>0</v>
      </c>
      <c r="AF194" s="183">
        <f>'Initial Info Client Demographic'!I180</f>
        <v>0</v>
      </c>
      <c r="AG194" s="183">
        <f>'Initial Info Client Demographic'!J180</f>
        <v>0</v>
      </c>
    </row>
    <row r="195" spans="1:33" ht="50.1" customHeight="1" x14ac:dyDescent="0.25">
      <c r="A195" s="2">
        <f t="shared" si="15"/>
        <v>168</v>
      </c>
      <c r="B195" s="321">
        <f>'Initial Info Client Demographic'!B181</f>
        <v>0</v>
      </c>
      <c r="C195" s="322">
        <f>'Initial Info Client Demographic'!C181</f>
        <v>0</v>
      </c>
      <c r="D195" s="229"/>
      <c r="E195" s="237"/>
      <c r="F195" s="234"/>
      <c r="G195" s="239"/>
      <c r="H195" s="243"/>
      <c r="I195" s="213"/>
      <c r="J195" s="214"/>
      <c r="K195" s="168"/>
      <c r="L195" s="167"/>
      <c r="M195" s="216"/>
      <c r="N195" s="141"/>
      <c r="O195" s="249">
        <f t="shared" si="12"/>
        <v>0</v>
      </c>
      <c r="P195" s="140"/>
      <c r="Q195" s="253">
        <f t="shared" si="13"/>
        <v>0</v>
      </c>
      <c r="R195" s="254">
        <f t="shared" si="14"/>
        <v>0</v>
      </c>
      <c r="S195" s="211"/>
      <c r="U195" s="257">
        <f>'Initial Info Client Demographic'!D181</f>
        <v>0</v>
      </c>
      <c r="W195" s="179">
        <f>'Initial Info Client Demographic'!E181</f>
        <v>0</v>
      </c>
      <c r="X195" s="182">
        <f>'Initial Info Client Demographic'!F181</f>
        <v>0</v>
      </c>
      <c r="Y195" s="183">
        <f>'Initial Info Client Demographic'!G181</f>
        <v>0</v>
      </c>
      <c r="Z195" s="179">
        <f>'Initial Info Client Demographic'!H181</f>
        <v>0</v>
      </c>
      <c r="AA195" s="182">
        <f>'Initial Info Client Demographic'!I181</f>
        <v>0</v>
      </c>
      <c r="AB195" s="183">
        <f>'Initial Info Client Demographic'!E181</f>
        <v>0</v>
      </c>
      <c r="AC195" s="183">
        <f>'Initial Info Client Demographic'!F181</f>
        <v>0</v>
      </c>
      <c r="AD195" s="183">
        <f>'Initial Info Client Demographic'!G181</f>
        <v>0</v>
      </c>
      <c r="AE195" s="183">
        <f>'Initial Info Client Demographic'!H181</f>
        <v>0</v>
      </c>
      <c r="AF195" s="183">
        <f>'Initial Info Client Demographic'!I181</f>
        <v>0</v>
      </c>
      <c r="AG195" s="183">
        <f>'Initial Info Client Demographic'!J181</f>
        <v>0</v>
      </c>
    </row>
    <row r="196" spans="1:33" ht="50.1" customHeight="1" x14ac:dyDescent="0.25">
      <c r="A196" s="2">
        <f t="shared" si="15"/>
        <v>169</v>
      </c>
      <c r="B196" s="319">
        <f>'Initial Info Client Demographic'!B182</f>
        <v>0</v>
      </c>
      <c r="C196" s="320">
        <f>'Initial Info Client Demographic'!C182</f>
        <v>0</v>
      </c>
      <c r="D196" s="244"/>
      <c r="E196" s="236"/>
      <c r="F196" s="259"/>
      <c r="G196" s="240"/>
      <c r="H196" s="242"/>
      <c r="I196" s="213"/>
      <c r="J196" s="214"/>
      <c r="K196" s="169"/>
      <c r="L196" s="166"/>
      <c r="M196" s="215"/>
      <c r="N196" s="123"/>
      <c r="O196" s="249">
        <f t="shared" si="12"/>
        <v>0</v>
      </c>
      <c r="P196" s="96"/>
      <c r="Q196" s="251">
        <f t="shared" si="13"/>
        <v>0</v>
      </c>
      <c r="R196" s="252">
        <f t="shared" si="14"/>
        <v>0</v>
      </c>
      <c r="S196" s="211"/>
      <c r="U196" s="257">
        <f>'Initial Info Client Demographic'!D182</f>
        <v>0</v>
      </c>
      <c r="W196" s="179">
        <f>'Initial Info Client Demographic'!E182</f>
        <v>0</v>
      </c>
      <c r="X196" s="182">
        <f>'Initial Info Client Demographic'!F182</f>
        <v>0</v>
      </c>
      <c r="Y196" s="183">
        <f>'Initial Info Client Demographic'!G182</f>
        <v>0</v>
      </c>
      <c r="Z196" s="179">
        <f>'Initial Info Client Demographic'!H182</f>
        <v>0</v>
      </c>
      <c r="AA196" s="182">
        <f>'Initial Info Client Demographic'!I182</f>
        <v>0</v>
      </c>
      <c r="AB196" s="183">
        <f>'Initial Info Client Demographic'!E182</f>
        <v>0</v>
      </c>
      <c r="AC196" s="183">
        <f>'Initial Info Client Demographic'!F182</f>
        <v>0</v>
      </c>
      <c r="AD196" s="183">
        <f>'Initial Info Client Demographic'!G182</f>
        <v>0</v>
      </c>
      <c r="AE196" s="183">
        <f>'Initial Info Client Demographic'!H182</f>
        <v>0</v>
      </c>
      <c r="AF196" s="183">
        <f>'Initial Info Client Demographic'!I182</f>
        <v>0</v>
      </c>
      <c r="AG196" s="183">
        <f>'Initial Info Client Demographic'!J182</f>
        <v>0</v>
      </c>
    </row>
    <row r="197" spans="1:33" ht="50.1" customHeight="1" x14ac:dyDescent="0.25">
      <c r="A197" s="2">
        <f t="shared" si="15"/>
        <v>170</v>
      </c>
      <c r="B197" s="321">
        <f>'Initial Info Client Demographic'!B183</f>
        <v>0</v>
      </c>
      <c r="C197" s="322">
        <f>'Initial Info Client Demographic'!C183</f>
        <v>0</v>
      </c>
      <c r="D197" s="229"/>
      <c r="E197" s="237"/>
      <c r="F197" s="234"/>
      <c r="G197" s="241"/>
      <c r="H197" s="243"/>
      <c r="I197" s="213"/>
      <c r="J197" s="214"/>
      <c r="K197" s="168"/>
      <c r="L197" s="167"/>
      <c r="M197" s="216"/>
      <c r="N197" s="141"/>
      <c r="O197" s="249">
        <f t="shared" si="12"/>
        <v>0</v>
      </c>
      <c r="P197" s="140"/>
      <c r="Q197" s="253">
        <f t="shared" si="13"/>
        <v>0</v>
      </c>
      <c r="R197" s="254">
        <f t="shared" si="14"/>
        <v>0</v>
      </c>
      <c r="S197" s="211"/>
      <c r="U197" s="257">
        <f>'Initial Info Client Demographic'!D183</f>
        <v>0</v>
      </c>
      <c r="W197" s="179">
        <f>'Initial Info Client Demographic'!E183</f>
        <v>0</v>
      </c>
      <c r="X197" s="182">
        <f>'Initial Info Client Demographic'!F183</f>
        <v>0</v>
      </c>
      <c r="Y197" s="183">
        <f>'Initial Info Client Demographic'!G183</f>
        <v>0</v>
      </c>
      <c r="Z197" s="179">
        <f>'Initial Info Client Demographic'!H183</f>
        <v>0</v>
      </c>
      <c r="AA197" s="182">
        <f>'Initial Info Client Demographic'!I183</f>
        <v>0</v>
      </c>
      <c r="AB197" s="183">
        <f>'Initial Info Client Demographic'!E183</f>
        <v>0</v>
      </c>
      <c r="AC197" s="183">
        <f>'Initial Info Client Demographic'!F183</f>
        <v>0</v>
      </c>
      <c r="AD197" s="183">
        <f>'Initial Info Client Demographic'!G183</f>
        <v>0</v>
      </c>
      <c r="AE197" s="183">
        <f>'Initial Info Client Demographic'!H183</f>
        <v>0</v>
      </c>
      <c r="AF197" s="183">
        <f>'Initial Info Client Demographic'!I183</f>
        <v>0</v>
      </c>
      <c r="AG197" s="183">
        <f>'Initial Info Client Demographic'!J183</f>
        <v>0</v>
      </c>
    </row>
    <row r="198" spans="1:33" ht="50.1" customHeight="1" x14ac:dyDescent="0.25">
      <c r="A198" s="2">
        <f t="shared" si="15"/>
        <v>171</v>
      </c>
      <c r="B198" s="319">
        <f>'Initial Info Client Demographic'!B184</f>
        <v>0</v>
      </c>
      <c r="C198" s="320">
        <f>'Initial Info Client Demographic'!C184</f>
        <v>0</v>
      </c>
      <c r="D198" s="244"/>
      <c r="E198" s="236"/>
      <c r="F198" s="259"/>
      <c r="G198" s="238"/>
      <c r="H198" s="242"/>
      <c r="I198" s="213"/>
      <c r="J198" s="214"/>
      <c r="K198" s="169"/>
      <c r="L198" s="166"/>
      <c r="M198" s="215"/>
      <c r="N198" s="123"/>
      <c r="O198" s="249">
        <f t="shared" si="12"/>
        <v>0</v>
      </c>
      <c r="P198" s="96"/>
      <c r="Q198" s="251">
        <f t="shared" si="13"/>
        <v>0</v>
      </c>
      <c r="R198" s="252">
        <f t="shared" si="14"/>
        <v>0</v>
      </c>
      <c r="S198" s="211"/>
      <c r="U198" s="257">
        <f>'Initial Info Client Demographic'!D184</f>
        <v>0</v>
      </c>
      <c r="W198" s="179">
        <f>'Initial Info Client Demographic'!E184</f>
        <v>0</v>
      </c>
      <c r="X198" s="182">
        <f>'Initial Info Client Demographic'!F184</f>
        <v>0</v>
      </c>
      <c r="Y198" s="183">
        <f>'Initial Info Client Demographic'!G184</f>
        <v>0</v>
      </c>
      <c r="Z198" s="179">
        <f>'Initial Info Client Demographic'!H184</f>
        <v>0</v>
      </c>
      <c r="AA198" s="182">
        <f>'Initial Info Client Demographic'!I184</f>
        <v>0</v>
      </c>
      <c r="AB198" s="183">
        <f>'Initial Info Client Demographic'!E184</f>
        <v>0</v>
      </c>
      <c r="AC198" s="183">
        <f>'Initial Info Client Demographic'!F184</f>
        <v>0</v>
      </c>
      <c r="AD198" s="183">
        <f>'Initial Info Client Demographic'!G184</f>
        <v>0</v>
      </c>
      <c r="AE198" s="183">
        <f>'Initial Info Client Demographic'!H184</f>
        <v>0</v>
      </c>
      <c r="AF198" s="183">
        <f>'Initial Info Client Demographic'!I184</f>
        <v>0</v>
      </c>
      <c r="AG198" s="183">
        <f>'Initial Info Client Demographic'!J184</f>
        <v>0</v>
      </c>
    </row>
    <row r="199" spans="1:33" ht="50.1" customHeight="1" x14ac:dyDescent="0.25">
      <c r="A199" s="2">
        <f t="shared" si="15"/>
        <v>172</v>
      </c>
      <c r="B199" s="321">
        <f>'Initial Info Client Demographic'!B185</f>
        <v>0</v>
      </c>
      <c r="C199" s="322">
        <f>'Initial Info Client Demographic'!C185</f>
        <v>0</v>
      </c>
      <c r="D199" s="229"/>
      <c r="E199" s="237"/>
      <c r="F199" s="234"/>
      <c r="G199" s="239"/>
      <c r="H199" s="243"/>
      <c r="I199" s="213"/>
      <c r="J199" s="214"/>
      <c r="K199" s="168"/>
      <c r="L199" s="167"/>
      <c r="M199" s="216"/>
      <c r="N199" s="141"/>
      <c r="O199" s="249">
        <f t="shared" si="12"/>
        <v>0</v>
      </c>
      <c r="P199" s="140"/>
      <c r="Q199" s="253">
        <f t="shared" si="13"/>
        <v>0</v>
      </c>
      <c r="R199" s="254">
        <f t="shared" si="14"/>
        <v>0</v>
      </c>
      <c r="S199" s="211"/>
      <c r="U199" s="257">
        <f>'Initial Info Client Demographic'!D185</f>
        <v>0</v>
      </c>
      <c r="W199" s="179">
        <f>'Initial Info Client Demographic'!E185</f>
        <v>0</v>
      </c>
      <c r="X199" s="182">
        <f>'Initial Info Client Demographic'!F185</f>
        <v>0</v>
      </c>
      <c r="Y199" s="183">
        <f>'Initial Info Client Demographic'!G185</f>
        <v>0</v>
      </c>
      <c r="Z199" s="179">
        <f>'Initial Info Client Demographic'!H185</f>
        <v>0</v>
      </c>
      <c r="AA199" s="182">
        <f>'Initial Info Client Demographic'!I185</f>
        <v>0</v>
      </c>
      <c r="AB199" s="183">
        <f>'Initial Info Client Demographic'!E185</f>
        <v>0</v>
      </c>
      <c r="AC199" s="183">
        <f>'Initial Info Client Demographic'!F185</f>
        <v>0</v>
      </c>
      <c r="AD199" s="183">
        <f>'Initial Info Client Demographic'!G185</f>
        <v>0</v>
      </c>
      <c r="AE199" s="183">
        <f>'Initial Info Client Demographic'!H185</f>
        <v>0</v>
      </c>
      <c r="AF199" s="183">
        <f>'Initial Info Client Demographic'!I185</f>
        <v>0</v>
      </c>
      <c r="AG199" s="183">
        <f>'Initial Info Client Demographic'!J185</f>
        <v>0</v>
      </c>
    </row>
    <row r="200" spans="1:33" ht="50.1" customHeight="1" x14ac:dyDescent="0.25">
      <c r="A200" s="2">
        <f t="shared" si="15"/>
        <v>173</v>
      </c>
      <c r="B200" s="319">
        <f>'Initial Info Client Demographic'!B186</f>
        <v>0</v>
      </c>
      <c r="C200" s="320">
        <f>'Initial Info Client Demographic'!C186</f>
        <v>0</v>
      </c>
      <c r="D200" s="244"/>
      <c r="E200" s="236"/>
      <c r="F200" s="259"/>
      <c r="G200" s="238"/>
      <c r="H200" s="242"/>
      <c r="I200" s="213"/>
      <c r="J200" s="214"/>
      <c r="K200" s="169"/>
      <c r="L200" s="166"/>
      <c r="M200" s="215"/>
      <c r="N200" s="123"/>
      <c r="O200" s="249">
        <f t="shared" si="12"/>
        <v>0</v>
      </c>
      <c r="P200" s="96"/>
      <c r="Q200" s="251">
        <f t="shared" si="13"/>
        <v>0</v>
      </c>
      <c r="R200" s="252">
        <f t="shared" si="14"/>
        <v>0</v>
      </c>
      <c r="S200" s="211"/>
      <c r="U200" s="257">
        <f>'Initial Info Client Demographic'!D186</f>
        <v>0</v>
      </c>
      <c r="W200" s="179">
        <f>'Initial Info Client Demographic'!E186</f>
        <v>0</v>
      </c>
      <c r="X200" s="182">
        <f>'Initial Info Client Demographic'!F186</f>
        <v>0</v>
      </c>
      <c r="Y200" s="183">
        <f>'Initial Info Client Demographic'!G186</f>
        <v>0</v>
      </c>
      <c r="Z200" s="179">
        <f>'Initial Info Client Demographic'!H186</f>
        <v>0</v>
      </c>
      <c r="AA200" s="182">
        <f>'Initial Info Client Demographic'!I186</f>
        <v>0</v>
      </c>
      <c r="AB200" s="183">
        <f>'Initial Info Client Demographic'!E186</f>
        <v>0</v>
      </c>
      <c r="AC200" s="183">
        <f>'Initial Info Client Demographic'!F186</f>
        <v>0</v>
      </c>
      <c r="AD200" s="183">
        <f>'Initial Info Client Demographic'!G186</f>
        <v>0</v>
      </c>
      <c r="AE200" s="183">
        <f>'Initial Info Client Demographic'!H186</f>
        <v>0</v>
      </c>
      <c r="AF200" s="183">
        <f>'Initial Info Client Demographic'!I186</f>
        <v>0</v>
      </c>
      <c r="AG200" s="183">
        <f>'Initial Info Client Demographic'!J186</f>
        <v>0</v>
      </c>
    </row>
    <row r="201" spans="1:33" ht="50.1" customHeight="1" x14ac:dyDescent="0.25">
      <c r="A201" s="2">
        <f t="shared" si="15"/>
        <v>174</v>
      </c>
      <c r="B201" s="321">
        <f>'Initial Info Client Demographic'!B187</f>
        <v>0</v>
      </c>
      <c r="C201" s="322">
        <f>'Initial Info Client Demographic'!C187</f>
        <v>0</v>
      </c>
      <c r="D201" s="229"/>
      <c r="E201" s="237"/>
      <c r="F201" s="234"/>
      <c r="G201" s="239"/>
      <c r="H201" s="243"/>
      <c r="I201" s="213"/>
      <c r="J201" s="214"/>
      <c r="K201" s="168"/>
      <c r="L201" s="167"/>
      <c r="M201" s="216"/>
      <c r="N201" s="141"/>
      <c r="O201" s="249">
        <f t="shared" si="12"/>
        <v>0</v>
      </c>
      <c r="P201" s="140"/>
      <c r="Q201" s="253">
        <f t="shared" si="13"/>
        <v>0</v>
      </c>
      <c r="R201" s="254">
        <f t="shared" si="14"/>
        <v>0</v>
      </c>
      <c r="S201" s="211"/>
      <c r="U201" s="257">
        <f>'Initial Info Client Demographic'!D187</f>
        <v>0</v>
      </c>
      <c r="W201" s="179">
        <f>'Initial Info Client Demographic'!E187</f>
        <v>0</v>
      </c>
      <c r="X201" s="182">
        <f>'Initial Info Client Demographic'!F187</f>
        <v>0</v>
      </c>
      <c r="Y201" s="183">
        <f>'Initial Info Client Demographic'!G187</f>
        <v>0</v>
      </c>
      <c r="Z201" s="179">
        <f>'Initial Info Client Demographic'!H187</f>
        <v>0</v>
      </c>
      <c r="AA201" s="182">
        <f>'Initial Info Client Demographic'!I187</f>
        <v>0</v>
      </c>
      <c r="AB201" s="183">
        <f>'Initial Info Client Demographic'!E187</f>
        <v>0</v>
      </c>
      <c r="AC201" s="183">
        <f>'Initial Info Client Demographic'!F187</f>
        <v>0</v>
      </c>
      <c r="AD201" s="183">
        <f>'Initial Info Client Demographic'!G187</f>
        <v>0</v>
      </c>
      <c r="AE201" s="183">
        <f>'Initial Info Client Demographic'!H187</f>
        <v>0</v>
      </c>
      <c r="AF201" s="183">
        <f>'Initial Info Client Demographic'!I187</f>
        <v>0</v>
      </c>
      <c r="AG201" s="183">
        <f>'Initial Info Client Demographic'!J187</f>
        <v>0</v>
      </c>
    </row>
    <row r="202" spans="1:33" ht="50.1" customHeight="1" x14ac:dyDescent="0.25">
      <c r="A202" s="2">
        <f t="shared" si="15"/>
        <v>175</v>
      </c>
      <c r="B202" s="319">
        <f>'Initial Info Client Demographic'!B188</f>
        <v>0</v>
      </c>
      <c r="C202" s="320">
        <f>'Initial Info Client Demographic'!C188</f>
        <v>0</v>
      </c>
      <c r="D202" s="244"/>
      <c r="E202" s="236"/>
      <c r="F202" s="259"/>
      <c r="G202" s="238"/>
      <c r="H202" s="242"/>
      <c r="I202" s="213"/>
      <c r="J202" s="214"/>
      <c r="K202" s="169"/>
      <c r="L202" s="166"/>
      <c r="M202" s="215"/>
      <c r="N202" s="123"/>
      <c r="O202" s="249">
        <f t="shared" si="12"/>
        <v>0</v>
      </c>
      <c r="P202" s="96"/>
      <c r="Q202" s="251">
        <f t="shared" si="13"/>
        <v>0</v>
      </c>
      <c r="R202" s="252">
        <f t="shared" si="14"/>
        <v>0</v>
      </c>
      <c r="S202" s="211"/>
      <c r="U202" s="257">
        <f>'Initial Info Client Demographic'!D188</f>
        <v>0</v>
      </c>
      <c r="W202" s="179">
        <f>'Initial Info Client Demographic'!E188</f>
        <v>0</v>
      </c>
      <c r="X202" s="182">
        <f>'Initial Info Client Demographic'!F188</f>
        <v>0</v>
      </c>
      <c r="Y202" s="183">
        <f>'Initial Info Client Demographic'!G188</f>
        <v>0</v>
      </c>
      <c r="Z202" s="179">
        <f>'Initial Info Client Demographic'!H188</f>
        <v>0</v>
      </c>
      <c r="AA202" s="182">
        <f>'Initial Info Client Demographic'!I188</f>
        <v>0</v>
      </c>
      <c r="AB202" s="183">
        <f>'Initial Info Client Demographic'!E188</f>
        <v>0</v>
      </c>
      <c r="AC202" s="183">
        <f>'Initial Info Client Demographic'!F188</f>
        <v>0</v>
      </c>
      <c r="AD202" s="183">
        <f>'Initial Info Client Demographic'!G188</f>
        <v>0</v>
      </c>
      <c r="AE202" s="183">
        <f>'Initial Info Client Demographic'!H188</f>
        <v>0</v>
      </c>
      <c r="AF202" s="183">
        <f>'Initial Info Client Demographic'!I188</f>
        <v>0</v>
      </c>
      <c r="AG202" s="183">
        <f>'Initial Info Client Demographic'!J188</f>
        <v>0</v>
      </c>
    </row>
    <row r="203" spans="1:33" ht="50.1" customHeight="1" x14ac:dyDescent="0.25">
      <c r="A203" s="2">
        <f t="shared" si="15"/>
        <v>176</v>
      </c>
      <c r="B203" s="321">
        <f>'Initial Info Client Demographic'!B189</f>
        <v>0</v>
      </c>
      <c r="C203" s="322">
        <f>'Initial Info Client Demographic'!C189</f>
        <v>0</v>
      </c>
      <c r="D203" s="229"/>
      <c r="E203" s="237"/>
      <c r="F203" s="234"/>
      <c r="G203" s="239"/>
      <c r="H203" s="243"/>
      <c r="I203" s="213"/>
      <c r="J203" s="214"/>
      <c r="K203" s="168"/>
      <c r="L203" s="167"/>
      <c r="M203" s="216"/>
      <c r="N203" s="141"/>
      <c r="O203" s="249">
        <f t="shared" si="12"/>
        <v>0</v>
      </c>
      <c r="P203" s="140"/>
      <c r="Q203" s="253">
        <f t="shared" si="13"/>
        <v>0</v>
      </c>
      <c r="R203" s="254">
        <f t="shared" si="14"/>
        <v>0</v>
      </c>
      <c r="S203" s="211"/>
      <c r="U203" s="257">
        <f>'Initial Info Client Demographic'!D189</f>
        <v>0</v>
      </c>
      <c r="W203" s="179">
        <f>'Initial Info Client Demographic'!E189</f>
        <v>0</v>
      </c>
      <c r="X203" s="182">
        <f>'Initial Info Client Demographic'!F189</f>
        <v>0</v>
      </c>
      <c r="Y203" s="183">
        <f>'Initial Info Client Demographic'!G189</f>
        <v>0</v>
      </c>
      <c r="Z203" s="179">
        <f>'Initial Info Client Demographic'!H189</f>
        <v>0</v>
      </c>
      <c r="AA203" s="182">
        <f>'Initial Info Client Demographic'!I189</f>
        <v>0</v>
      </c>
      <c r="AB203" s="183">
        <f>'Initial Info Client Demographic'!E189</f>
        <v>0</v>
      </c>
      <c r="AC203" s="183">
        <f>'Initial Info Client Demographic'!F189</f>
        <v>0</v>
      </c>
      <c r="AD203" s="183">
        <f>'Initial Info Client Demographic'!G189</f>
        <v>0</v>
      </c>
      <c r="AE203" s="183">
        <f>'Initial Info Client Demographic'!H189</f>
        <v>0</v>
      </c>
      <c r="AF203" s="183">
        <f>'Initial Info Client Demographic'!I189</f>
        <v>0</v>
      </c>
      <c r="AG203" s="183">
        <f>'Initial Info Client Demographic'!J189</f>
        <v>0</v>
      </c>
    </row>
    <row r="204" spans="1:33" ht="50.1" customHeight="1" x14ac:dyDescent="0.25">
      <c r="A204" s="2">
        <f t="shared" si="15"/>
        <v>177</v>
      </c>
      <c r="B204" s="319">
        <f>'Initial Info Client Demographic'!B190</f>
        <v>0</v>
      </c>
      <c r="C204" s="320">
        <f>'Initial Info Client Demographic'!C190</f>
        <v>0</v>
      </c>
      <c r="D204" s="244"/>
      <c r="E204" s="236"/>
      <c r="F204" s="259"/>
      <c r="G204" s="238"/>
      <c r="H204" s="242"/>
      <c r="I204" s="213"/>
      <c r="J204" s="214"/>
      <c r="K204" s="169"/>
      <c r="L204" s="166"/>
      <c r="M204" s="215"/>
      <c r="N204" s="123"/>
      <c r="O204" s="249">
        <f t="shared" si="12"/>
        <v>0</v>
      </c>
      <c r="P204" s="96"/>
      <c r="Q204" s="251">
        <f t="shared" si="13"/>
        <v>0</v>
      </c>
      <c r="R204" s="252">
        <f t="shared" si="14"/>
        <v>0</v>
      </c>
      <c r="S204" s="211"/>
      <c r="U204" s="257">
        <f>'Initial Info Client Demographic'!D190</f>
        <v>0</v>
      </c>
      <c r="W204" s="179">
        <f>'Initial Info Client Demographic'!E190</f>
        <v>0</v>
      </c>
      <c r="X204" s="182">
        <f>'Initial Info Client Demographic'!F190</f>
        <v>0</v>
      </c>
      <c r="Y204" s="183">
        <f>'Initial Info Client Demographic'!G190</f>
        <v>0</v>
      </c>
      <c r="Z204" s="179">
        <f>'Initial Info Client Demographic'!H190</f>
        <v>0</v>
      </c>
      <c r="AA204" s="182">
        <f>'Initial Info Client Demographic'!I190</f>
        <v>0</v>
      </c>
      <c r="AB204" s="183">
        <f>'Initial Info Client Demographic'!E190</f>
        <v>0</v>
      </c>
      <c r="AC204" s="183">
        <f>'Initial Info Client Demographic'!F190</f>
        <v>0</v>
      </c>
      <c r="AD204" s="183">
        <f>'Initial Info Client Demographic'!G190</f>
        <v>0</v>
      </c>
      <c r="AE204" s="183">
        <f>'Initial Info Client Demographic'!H190</f>
        <v>0</v>
      </c>
      <c r="AF204" s="183">
        <f>'Initial Info Client Demographic'!I190</f>
        <v>0</v>
      </c>
      <c r="AG204" s="183">
        <f>'Initial Info Client Demographic'!J190</f>
        <v>0</v>
      </c>
    </row>
    <row r="205" spans="1:33" ht="50.1" customHeight="1" x14ac:dyDescent="0.25">
      <c r="A205" s="2">
        <f t="shared" si="15"/>
        <v>178</v>
      </c>
      <c r="B205" s="321">
        <f>'Initial Info Client Demographic'!B191</f>
        <v>0</v>
      </c>
      <c r="C205" s="322">
        <f>'Initial Info Client Demographic'!C191</f>
        <v>0</v>
      </c>
      <c r="D205" s="229"/>
      <c r="E205" s="237"/>
      <c r="F205" s="234"/>
      <c r="G205" s="239"/>
      <c r="H205" s="243"/>
      <c r="I205" s="213"/>
      <c r="J205" s="214"/>
      <c r="K205" s="168"/>
      <c r="L205" s="167"/>
      <c r="M205" s="216"/>
      <c r="N205" s="141"/>
      <c r="O205" s="249">
        <f t="shared" si="12"/>
        <v>0</v>
      </c>
      <c r="P205" s="140"/>
      <c r="Q205" s="253">
        <f t="shared" si="13"/>
        <v>0</v>
      </c>
      <c r="R205" s="254">
        <f t="shared" si="14"/>
        <v>0</v>
      </c>
      <c r="S205" s="211"/>
      <c r="U205" s="257">
        <f>'Initial Info Client Demographic'!D191</f>
        <v>0</v>
      </c>
      <c r="W205" s="179">
        <f>'Initial Info Client Demographic'!E191</f>
        <v>0</v>
      </c>
      <c r="X205" s="182">
        <f>'Initial Info Client Demographic'!F191</f>
        <v>0</v>
      </c>
      <c r="Y205" s="183">
        <f>'Initial Info Client Demographic'!G191</f>
        <v>0</v>
      </c>
      <c r="Z205" s="179">
        <f>'Initial Info Client Demographic'!H191</f>
        <v>0</v>
      </c>
      <c r="AA205" s="182">
        <f>'Initial Info Client Demographic'!I191</f>
        <v>0</v>
      </c>
      <c r="AB205" s="183">
        <f>'Initial Info Client Demographic'!E191</f>
        <v>0</v>
      </c>
      <c r="AC205" s="183">
        <f>'Initial Info Client Demographic'!F191</f>
        <v>0</v>
      </c>
      <c r="AD205" s="183">
        <f>'Initial Info Client Demographic'!G191</f>
        <v>0</v>
      </c>
      <c r="AE205" s="183">
        <f>'Initial Info Client Demographic'!H191</f>
        <v>0</v>
      </c>
      <c r="AF205" s="183">
        <f>'Initial Info Client Demographic'!I191</f>
        <v>0</v>
      </c>
      <c r="AG205" s="183">
        <f>'Initial Info Client Demographic'!J191</f>
        <v>0</v>
      </c>
    </row>
    <row r="206" spans="1:33" ht="50.1" customHeight="1" x14ac:dyDescent="0.25">
      <c r="A206" s="2">
        <f t="shared" si="15"/>
        <v>179</v>
      </c>
      <c r="B206" s="319">
        <f>'Initial Info Client Demographic'!B192</f>
        <v>0</v>
      </c>
      <c r="C206" s="320">
        <f>'Initial Info Client Demographic'!C192</f>
        <v>0</v>
      </c>
      <c r="D206" s="244"/>
      <c r="E206" s="236"/>
      <c r="F206" s="259"/>
      <c r="G206" s="240"/>
      <c r="H206" s="242"/>
      <c r="I206" s="213"/>
      <c r="J206" s="214"/>
      <c r="K206" s="169"/>
      <c r="L206" s="166"/>
      <c r="M206" s="215"/>
      <c r="N206" s="123"/>
      <c r="O206" s="249">
        <f t="shared" si="12"/>
        <v>0</v>
      </c>
      <c r="P206" s="96"/>
      <c r="Q206" s="251">
        <f t="shared" si="13"/>
        <v>0</v>
      </c>
      <c r="R206" s="252">
        <f t="shared" si="14"/>
        <v>0</v>
      </c>
      <c r="S206" s="211"/>
      <c r="U206" s="257">
        <f>'Initial Info Client Demographic'!D192</f>
        <v>0</v>
      </c>
      <c r="W206" s="179">
        <f>'Initial Info Client Demographic'!E192</f>
        <v>0</v>
      </c>
      <c r="X206" s="182">
        <f>'Initial Info Client Demographic'!F192</f>
        <v>0</v>
      </c>
      <c r="Y206" s="183">
        <f>'Initial Info Client Demographic'!G192</f>
        <v>0</v>
      </c>
      <c r="Z206" s="179">
        <f>'Initial Info Client Demographic'!H192</f>
        <v>0</v>
      </c>
      <c r="AA206" s="182">
        <f>'Initial Info Client Demographic'!I192</f>
        <v>0</v>
      </c>
      <c r="AB206" s="183">
        <f>'Initial Info Client Demographic'!E192</f>
        <v>0</v>
      </c>
      <c r="AC206" s="183">
        <f>'Initial Info Client Demographic'!F192</f>
        <v>0</v>
      </c>
      <c r="AD206" s="183">
        <f>'Initial Info Client Demographic'!G192</f>
        <v>0</v>
      </c>
      <c r="AE206" s="183">
        <f>'Initial Info Client Demographic'!H192</f>
        <v>0</v>
      </c>
      <c r="AF206" s="183">
        <f>'Initial Info Client Demographic'!I192</f>
        <v>0</v>
      </c>
      <c r="AG206" s="183">
        <f>'Initial Info Client Demographic'!J192</f>
        <v>0</v>
      </c>
    </row>
    <row r="207" spans="1:33" ht="50.1" customHeight="1" x14ac:dyDescent="0.25">
      <c r="A207" s="2">
        <f t="shared" si="15"/>
        <v>180</v>
      </c>
      <c r="B207" s="321">
        <f>'Initial Info Client Demographic'!B193</f>
        <v>0</v>
      </c>
      <c r="C207" s="322">
        <f>'Initial Info Client Demographic'!C193</f>
        <v>0</v>
      </c>
      <c r="D207" s="229"/>
      <c r="E207" s="237"/>
      <c r="F207" s="234"/>
      <c r="G207" s="241"/>
      <c r="H207" s="243"/>
      <c r="I207" s="213"/>
      <c r="J207" s="214"/>
      <c r="K207" s="168"/>
      <c r="L207" s="167"/>
      <c r="M207" s="216"/>
      <c r="N207" s="141"/>
      <c r="O207" s="249">
        <f t="shared" si="12"/>
        <v>0</v>
      </c>
      <c r="P207" s="140"/>
      <c r="Q207" s="253">
        <f t="shared" si="13"/>
        <v>0</v>
      </c>
      <c r="R207" s="254">
        <f t="shared" si="14"/>
        <v>0</v>
      </c>
      <c r="S207" s="211"/>
      <c r="U207" s="257">
        <f>'Initial Info Client Demographic'!D193</f>
        <v>0</v>
      </c>
      <c r="W207" s="179">
        <f>'Initial Info Client Demographic'!E193</f>
        <v>0</v>
      </c>
      <c r="X207" s="182">
        <f>'Initial Info Client Demographic'!F193</f>
        <v>0</v>
      </c>
      <c r="Y207" s="183">
        <f>'Initial Info Client Demographic'!G193</f>
        <v>0</v>
      </c>
      <c r="Z207" s="179">
        <f>'Initial Info Client Demographic'!H193</f>
        <v>0</v>
      </c>
      <c r="AA207" s="182">
        <f>'Initial Info Client Demographic'!I193</f>
        <v>0</v>
      </c>
      <c r="AB207" s="183">
        <f>'Initial Info Client Demographic'!E193</f>
        <v>0</v>
      </c>
      <c r="AC207" s="183">
        <f>'Initial Info Client Demographic'!F193</f>
        <v>0</v>
      </c>
      <c r="AD207" s="183">
        <f>'Initial Info Client Demographic'!G193</f>
        <v>0</v>
      </c>
      <c r="AE207" s="183">
        <f>'Initial Info Client Demographic'!H193</f>
        <v>0</v>
      </c>
      <c r="AF207" s="183">
        <f>'Initial Info Client Demographic'!I193</f>
        <v>0</v>
      </c>
      <c r="AG207" s="183">
        <f>'Initial Info Client Demographic'!J193</f>
        <v>0</v>
      </c>
    </row>
    <row r="208" spans="1:33" ht="50.1" customHeight="1" x14ac:dyDescent="0.25">
      <c r="A208" s="2">
        <f t="shared" si="15"/>
        <v>181</v>
      </c>
      <c r="B208" s="319">
        <f>'Initial Info Client Demographic'!B194</f>
        <v>0</v>
      </c>
      <c r="C208" s="320">
        <f>'Initial Info Client Demographic'!C194</f>
        <v>0</v>
      </c>
      <c r="D208" s="244"/>
      <c r="E208" s="236"/>
      <c r="F208" s="259"/>
      <c r="G208" s="238"/>
      <c r="H208" s="242"/>
      <c r="I208" s="213"/>
      <c r="J208" s="214"/>
      <c r="K208" s="169"/>
      <c r="L208" s="166"/>
      <c r="M208" s="215"/>
      <c r="N208" s="123"/>
      <c r="O208" s="249">
        <f t="shared" si="12"/>
        <v>0</v>
      </c>
      <c r="P208" s="96"/>
      <c r="Q208" s="251">
        <f t="shared" si="13"/>
        <v>0</v>
      </c>
      <c r="R208" s="252">
        <f t="shared" si="14"/>
        <v>0</v>
      </c>
      <c r="S208" s="211"/>
      <c r="U208" s="257">
        <f>'Initial Info Client Demographic'!D194</f>
        <v>0</v>
      </c>
      <c r="W208" s="179">
        <f>'Initial Info Client Demographic'!E194</f>
        <v>0</v>
      </c>
      <c r="X208" s="182">
        <f>'Initial Info Client Demographic'!F194</f>
        <v>0</v>
      </c>
      <c r="Y208" s="183">
        <f>'Initial Info Client Demographic'!G194</f>
        <v>0</v>
      </c>
      <c r="Z208" s="179">
        <f>'Initial Info Client Demographic'!H194</f>
        <v>0</v>
      </c>
      <c r="AA208" s="182">
        <f>'Initial Info Client Demographic'!I194</f>
        <v>0</v>
      </c>
      <c r="AB208" s="183">
        <f>'Initial Info Client Demographic'!E194</f>
        <v>0</v>
      </c>
      <c r="AC208" s="183">
        <f>'Initial Info Client Demographic'!F194</f>
        <v>0</v>
      </c>
      <c r="AD208" s="183">
        <f>'Initial Info Client Demographic'!G194</f>
        <v>0</v>
      </c>
      <c r="AE208" s="183">
        <f>'Initial Info Client Demographic'!H194</f>
        <v>0</v>
      </c>
      <c r="AF208" s="183">
        <f>'Initial Info Client Demographic'!I194</f>
        <v>0</v>
      </c>
      <c r="AG208" s="183">
        <f>'Initial Info Client Demographic'!J194</f>
        <v>0</v>
      </c>
    </row>
    <row r="209" spans="1:33" ht="50.1" customHeight="1" x14ac:dyDescent="0.25">
      <c r="A209" s="2">
        <f t="shared" si="15"/>
        <v>182</v>
      </c>
      <c r="B209" s="321">
        <f>'Initial Info Client Demographic'!B195</f>
        <v>0</v>
      </c>
      <c r="C209" s="322">
        <f>'Initial Info Client Demographic'!C195</f>
        <v>0</v>
      </c>
      <c r="D209" s="229"/>
      <c r="E209" s="237"/>
      <c r="F209" s="234"/>
      <c r="G209" s="239"/>
      <c r="H209" s="243"/>
      <c r="I209" s="213"/>
      <c r="J209" s="214"/>
      <c r="K209" s="168"/>
      <c r="L209" s="167"/>
      <c r="M209" s="216"/>
      <c r="N209" s="141"/>
      <c r="O209" s="249">
        <f t="shared" si="12"/>
        <v>0</v>
      </c>
      <c r="P209" s="140"/>
      <c r="Q209" s="253">
        <f t="shared" si="13"/>
        <v>0</v>
      </c>
      <c r="R209" s="254">
        <f t="shared" si="14"/>
        <v>0</v>
      </c>
      <c r="S209" s="211"/>
      <c r="U209" s="257">
        <f>'Initial Info Client Demographic'!D195</f>
        <v>0</v>
      </c>
      <c r="W209" s="179">
        <f>'Initial Info Client Demographic'!E195</f>
        <v>0</v>
      </c>
      <c r="X209" s="182">
        <f>'Initial Info Client Demographic'!F195</f>
        <v>0</v>
      </c>
      <c r="Y209" s="183">
        <f>'Initial Info Client Demographic'!G195</f>
        <v>0</v>
      </c>
      <c r="Z209" s="179">
        <f>'Initial Info Client Demographic'!H195</f>
        <v>0</v>
      </c>
      <c r="AA209" s="182">
        <f>'Initial Info Client Demographic'!I195</f>
        <v>0</v>
      </c>
      <c r="AB209" s="183">
        <f>'Initial Info Client Demographic'!E195</f>
        <v>0</v>
      </c>
      <c r="AC209" s="183">
        <f>'Initial Info Client Demographic'!F195</f>
        <v>0</v>
      </c>
      <c r="AD209" s="183">
        <f>'Initial Info Client Demographic'!G195</f>
        <v>0</v>
      </c>
      <c r="AE209" s="183">
        <f>'Initial Info Client Demographic'!H195</f>
        <v>0</v>
      </c>
      <c r="AF209" s="183">
        <f>'Initial Info Client Demographic'!I195</f>
        <v>0</v>
      </c>
      <c r="AG209" s="183">
        <f>'Initial Info Client Demographic'!J195</f>
        <v>0</v>
      </c>
    </row>
    <row r="210" spans="1:33" ht="50.1" customHeight="1" x14ac:dyDescent="0.25">
      <c r="A210" s="2">
        <f t="shared" si="15"/>
        <v>183</v>
      </c>
      <c r="B210" s="319">
        <f>'Initial Info Client Demographic'!B196</f>
        <v>0</v>
      </c>
      <c r="C210" s="320">
        <f>'Initial Info Client Demographic'!C196</f>
        <v>0</v>
      </c>
      <c r="D210" s="244"/>
      <c r="E210" s="236"/>
      <c r="F210" s="259"/>
      <c r="G210" s="238"/>
      <c r="H210" s="242"/>
      <c r="I210" s="213"/>
      <c r="J210" s="214"/>
      <c r="K210" s="169"/>
      <c r="L210" s="166"/>
      <c r="M210" s="215"/>
      <c r="N210" s="123"/>
      <c r="O210" s="249">
        <f t="shared" si="12"/>
        <v>0</v>
      </c>
      <c r="P210" s="96"/>
      <c r="Q210" s="251">
        <f t="shared" si="13"/>
        <v>0</v>
      </c>
      <c r="R210" s="252">
        <f t="shared" si="14"/>
        <v>0</v>
      </c>
      <c r="S210" s="211"/>
      <c r="U210" s="257">
        <f>'Initial Info Client Demographic'!D196</f>
        <v>0</v>
      </c>
      <c r="W210" s="179">
        <f>'Initial Info Client Demographic'!E196</f>
        <v>0</v>
      </c>
      <c r="X210" s="182">
        <f>'Initial Info Client Demographic'!F196</f>
        <v>0</v>
      </c>
      <c r="Y210" s="183">
        <f>'Initial Info Client Demographic'!G196</f>
        <v>0</v>
      </c>
      <c r="Z210" s="179">
        <f>'Initial Info Client Demographic'!H196</f>
        <v>0</v>
      </c>
      <c r="AA210" s="182">
        <f>'Initial Info Client Demographic'!I196</f>
        <v>0</v>
      </c>
      <c r="AB210" s="183">
        <f>'Initial Info Client Demographic'!E196</f>
        <v>0</v>
      </c>
      <c r="AC210" s="183">
        <f>'Initial Info Client Demographic'!F196</f>
        <v>0</v>
      </c>
      <c r="AD210" s="183">
        <f>'Initial Info Client Demographic'!G196</f>
        <v>0</v>
      </c>
      <c r="AE210" s="183">
        <f>'Initial Info Client Demographic'!H196</f>
        <v>0</v>
      </c>
      <c r="AF210" s="183">
        <f>'Initial Info Client Demographic'!I196</f>
        <v>0</v>
      </c>
      <c r="AG210" s="183">
        <f>'Initial Info Client Demographic'!J196</f>
        <v>0</v>
      </c>
    </row>
    <row r="211" spans="1:33" ht="50.1" customHeight="1" x14ac:dyDescent="0.25">
      <c r="A211" s="2">
        <f t="shared" si="15"/>
        <v>184</v>
      </c>
      <c r="B211" s="321">
        <f>'Initial Info Client Demographic'!B197</f>
        <v>0</v>
      </c>
      <c r="C211" s="322">
        <f>'Initial Info Client Demographic'!C197</f>
        <v>0</v>
      </c>
      <c r="D211" s="229"/>
      <c r="E211" s="237"/>
      <c r="F211" s="234"/>
      <c r="G211" s="239"/>
      <c r="H211" s="243"/>
      <c r="I211" s="213"/>
      <c r="J211" s="214"/>
      <c r="K211" s="168"/>
      <c r="L211" s="167"/>
      <c r="M211" s="216"/>
      <c r="N211" s="141"/>
      <c r="O211" s="249">
        <f t="shared" si="12"/>
        <v>0</v>
      </c>
      <c r="P211" s="140"/>
      <c r="Q211" s="253">
        <f t="shared" si="13"/>
        <v>0</v>
      </c>
      <c r="R211" s="254">
        <f t="shared" si="14"/>
        <v>0</v>
      </c>
      <c r="S211" s="211"/>
      <c r="U211" s="257">
        <f>'Initial Info Client Demographic'!D197</f>
        <v>0</v>
      </c>
      <c r="W211" s="179">
        <f>'Initial Info Client Demographic'!E197</f>
        <v>0</v>
      </c>
      <c r="X211" s="182">
        <f>'Initial Info Client Demographic'!F197</f>
        <v>0</v>
      </c>
      <c r="Y211" s="183">
        <f>'Initial Info Client Demographic'!G197</f>
        <v>0</v>
      </c>
      <c r="Z211" s="179">
        <f>'Initial Info Client Demographic'!H197</f>
        <v>0</v>
      </c>
      <c r="AA211" s="182">
        <f>'Initial Info Client Demographic'!I197</f>
        <v>0</v>
      </c>
      <c r="AB211" s="183">
        <f>'Initial Info Client Demographic'!E197</f>
        <v>0</v>
      </c>
      <c r="AC211" s="183">
        <f>'Initial Info Client Demographic'!F197</f>
        <v>0</v>
      </c>
      <c r="AD211" s="183">
        <f>'Initial Info Client Demographic'!G197</f>
        <v>0</v>
      </c>
      <c r="AE211" s="183">
        <f>'Initial Info Client Demographic'!H197</f>
        <v>0</v>
      </c>
      <c r="AF211" s="183">
        <f>'Initial Info Client Demographic'!I197</f>
        <v>0</v>
      </c>
      <c r="AG211" s="183">
        <f>'Initial Info Client Demographic'!J197</f>
        <v>0</v>
      </c>
    </row>
    <row r="212" spans="1:33" ht="50.1" customHeight="1" x14ac:dyDescent="0.25">
      <c r="A212" s="2">
        <f t="shared" ref="A212:A220" si="16">ROW(A185)</f>
        <v>185</v>
      </c>
      <c r="B212" s="319">
        <f>'Initial Info Client Demographic'!B198</f>
        <v>0</v>
      </c>
      <c r="C212" s="320">
        <f>'Initial Info Client Demographic'!C198</f>
        <v>0</v>
      </c>
      <c r="D212" s="244"/>
      <c r="E212" s="236"/>
      <c r="F212" s="259"/>
      <c r="G212" s="238"/>
      <c r="H212" s="242"/>
      <c r="I212" s="213"/>
      <c r="J212" s="214"/>
      <c r="K212" s="169"/>
      <c r="L212" s="166"/>
      <c r="M212" s="215"/>
      <c r="N212" s="123"/>
      <c r="O212" s="249">
        <f t="shared" si="12"/>
        <v>0</v>
      </c>
      <c r="P212" s="96"/>
      <c r="Q212" s="251">
        <f t="shared" si="13"/>
        <v>0</v>
      </c>
      <c r="R212" s="252">
        <f t="shared" si="14"/>
        <v>0</v>
      </c>
      <c r="S212" s="211"/>
      <c r="U212" s="257">
        <f>'Initial Info Client Demographic'!D198</f>
        <v>0</v>
      </c>
      <c r="W212" s="179">
        <f>'Initial Info Client Demographic'!E198</f>
        <v>0</v>
      </c>
      <c r="X212" s="182">
        <f>'Initial Info Client Demographic'!F198</f>
        <v>0</v>
      </c>
      <c r="Y212" s="183">
        <f>'Initial Info Client Demographic'!G198</f>
        <v>0</v>
      </c>
      <c r="Z212" s="179">
        <f>'Initial Info Client Demographic'!H198</f>
        <v>0</v>
      </c>
      <c r="AA212" s="182">
        <f>'Initial Info Client Demographic'!I198</f>
        <v>0</v>
      </c>
      <c r="AB212" s="183">
        <f>'Initial Info Client Demographic'!E198</f>
        <v>0</v>
      </c>
      <c r="AC212" s="183">
        <f>'Initial Info Client Demographic'!F198</f>
        <v>0</v>
      </c>
      <c r="AD212" s="183">
        <f>'Initial Info Client Demographic'!G198</f>
        <v>0</v>
      </c>
      <c r="AE212" s="183">
        <f>'Initial Info Client Demographic'!H198</f>
        <v>0</v>
      </c>
      <c r="AF212" s="183">
        <f>'Initial Info Client Demographic'!I198</f>
        <v>0</v>
      </c>
      <c r="AG212" s="183">
        <f>'Initial Info Client Demographic'!J198</f>
        <v>0</v>
      </c>
    </row>
    <row r="213" spans="1:33" ht="50.1" customHeight="1" x14ac:dyDescent="0.25">
      <c r="A213" s="2">
        <f t="shared" si="16"/>
        <v>186</v>
      </c>
      <c r="B213" s="321">
        <f>'Initial Info Client Demographic'!B199</f>
        <v>0</v>
      </c>
      <c r="C213" s="322">
        <f>'Initial Info Client Demographic'!C199</f>
        <v>0</v>
      </c>
      <c r="D213" s="229"/>
      <c r="E213" s="237"/>
      <c r="F213" s="234"/>
      <c r="G213" s="239"/>
      <c r="H213" s="243"/>
      <c r="I213" s="213"/>
      <c r="J213" s="214"/>
      <c r="K213" s="168"/>
      <c r="L213" s="167"/>
      <c r="M213" s="216"/>
      <c r="N213" s="141"/>
      <c r="O213" s="249">
        <f t="shared" si="12"/>
        <v>0</v>
      </c>
      <c r="P213" s="140"/>
      <c r="Q213" s="253">
        <f t="shared" si="13"/>
        <v>0</v>
      </c>
      <c r="R213" s="254">
        <f t="shared" si="14"/>
        <v>0</v>
      </c>
      <c r="S213" s="211"/>
      <c r="U213" s="257">
        <f>'Initial Info Client Demographic'!D199</f>
        <v>0</v>
      </c>
      <c r="W213" s="179">
        <f>'Initial Info Client Demographic'!E199</f>
        <v>0</v>
      </c>
      <c r="X213" s="182">
        <f>'Initial Info Client Demographic'!F199</f>
        <v>0</v>
      </c>
      <c r="Y213" s="183">
        <f>'Initial Info Client Demographic'!G199</f>
        <v>0</v>
      </c>
      <c r="Z213" s="179">
        <f>'Initial Info Client Demographic'!H199</f>
        <v>0</v>
      </c>
      <c r="AA213" s="182">
        <f>'Initial Info Client Demographic'!I199</f>
        <v>0</v>
      </c>
      <c r="AB213" s="183">
        <f>'Initial Info Client Demographic'!E199</f>
        <v>0</v>
      </c>
      <c r="AC213" s="183">
        <f>'Initial Info Client Demographic'!F199</f>
        <v>0</v>
      </c>
      <c r="AD213" s="183">
        <f>'Initial Info Client Demographic'!G199</f>
        <v>0</v>
      </c>
      <c r="AE213" s="183">
        <f>'Initial Info Client Demographic'!H199</f>
        <v>0</v>
      </c>
      <c r="AF213" s="183">
        <f>'Initial Info Client Demographic'!I199</f>
        <v>0</v>
      </c>
      <c r="AG213" s="183">
        <f>'Initial Info Client Demographic'!J199</f>
        <v>0</v>
      </c>
    </row>
    <row r="214" spans="1:33" ht="50.1" customHeight="1" x14ac:dyDescent="0.25">
      <c r="A214" s="2">
        <f t="shared" si="16"/>
        <v>187</v>
      </c>
      <c r="B214" s="319">
        <f>'Initial Info Client Demographic'!B200</f>
        <v>0</v>
      </c>
      <c r="C214" s="320">
        <f>'Initial Info Client Demographic'!C200</f>
        <v>0</v>
      </c>
      <c r="D214" s="244"/>
      <c r="E214" s="236"/>
      <c r="F214" s="259"/>
      <c r="G214" s="238"/>
      <c r="H214" s="242"/>
      <c r="I214" s="213"/>
      <c r="J214" s="214"/>
      <c r="K214" s="169"/>
      <c r="L214" s="166"/>
      <c r="M214" s="215"/>
      <c r="N214" s="123"/>
      <c r="O214" s="249">
        <f t="shared" si="12"/>
        <v>0</v>
      </c>
      <c r="P214" s="96"/>
      <c r="Q214" s="251">
        <f t="shared" si="13"/>
        <v>0</v>
      </c>
      <c r="R214" s="252">
        <f t="shared" si="14"/>
        <v>0</v>
      </c>
      <c r="S214" s="211"/>
      <c r="U214" s="257">
        <f>'Initial Info Client Demographic'!D200</f>
        <v>0</v>
      </c>
      <c r="W214" s="179">
        <f>'Initial Info Client Demographic'!E200</f>
        <v>0</v>
      </c>
      <c r="X214" s="182">
        <f>'Initial Info Client Demographic'!F200</f>
        <v>0</v>
      </c>
      <c r="Y214" s="183">
        <f>'Initial Info Client Demographic'!G200</f>
        <v>0</v>
      </c>
      <c r="Z214" s="179">
        <f>'Initial Info Client Demographic'!H200</f>
        <v>0</v>
      </c>
      <c r="AA214" s="182">
        <f>'Initial Info Client Demographic'!I200</f>
        <v>0</v>
      </c>
      <c r="AB214" s="183">
        <f>'Initial Info Client Demographic'!E200</f>
        <v>0</v>
      </c>
      <c r="AC214" s="183">
        <f>'Initial Info Client Demographic'!F200</f>
        <v>0</v>
      </c>
      <c r="AD214" s="183">
        <f>'Initial Info Client Demographic'!G200</f>
        <v>0</v>
      </c>
      <c r="AE214" s="183">
        <f>'Initial Info Client Demographic'!H200</f>
        <v>0</v>
      </c>
      <c r="AF214" s="183">
        <f>'Initial Info Client Demographic'!I200</f>
        <v>0</v>
      </c>
      <c r="AG214" s="183">
        <f>'Initial Info Client Demographic'!J200</f>
        <v>0</v>
      </c>
    </row>
    <row r="215" spans="1:33" ht="50.1" customHeight="1" x14ac:dyDescent="0.25">
      <c r="A215" s="2">
        <f t="shared" si="16"/>
        <v>188</v>
      </c>
      <c r="B215" s="321">
        <f>'Initial Info Client Demographic'!B201</f>
        <v>0</v>
      </c>
      <c r="C215" s="322">
        <f>'Initial Info Client Demographic'!C201</f>
        <v>0</v>
      </c>
      <c r="D215" s="229"/>
      <c r="E215" s="237"/>
      <c r="F215" s="234"/>
      <c r="G215" s="239"/>
      <c r="H215" s="243"/>
      <c r="I215" s="213"/>
      <c r="J215" s="214"/>
      <c r="K215" s="168"/>
      <c r="L215" s="167"/>
      <c r="M215" s="216"/>
      <c r="N215" s="141"/>
      <c r="O215" s="249">
        <f t="shared" si="12"/>
        <v>0</v>
      </c>
      <c r="P215" s="140"/>
      <c r="Q215" s="253">
        <f t="shared" si="13"/>
        <v>0</v>
      </c>
      <c r="R215" s="254">
        <f t="shared" si="14"/>
        <v>0</v>
      </c>
      <c r="S215" s="211"/>
      <c r="U215" s="257">
        <f>'Initial Info Client Demographic'!D201</f>
        <v>0</v>
      </c>
      <c r="W215" s="179">
        <f>'Initial Info Client Demographic'!E201</f>
        <v>0</v>
      </c>
      <c r="X215" s="182">
        <f>'Initial Info Client Demographic'!F201</f>
        <v>0</v>
      </c>
      <c r="Y215" s="183">
        <f>'Initial Info Client Demographic'!G201</f>
        <v>0</v>
      </c>
      <c r="Z215" s="179">
        <f>'Initial Info Client Demographic'!H201</f>
        <v>0</v>
      </c>
      <c r="AA215" s="182">
        <f>'Initial Info Client Demographic'!I201</f>
        <v>0</v>
      </c>
      <c r="AB215" s="183">
        <f>'Initial Info Client Demographic'!E201</f>
        <v>0</v>
      </c>
      <c r="AC215" s="183">
        <f>'Initial Info Client Demographic'!F201</f>
        <v>0</v>
      </c>
      <c r="AD215" s="183">
        <f>'Initial Info Client Demographic'!G201</f>
        <v>0</v>
      </c>
      <c r="AE215" s="183">
        <f>'Initial Info Client Demographic'!H201</f>
        <v>0</v>
      </c>
      <c r="AF215" s="183">
        <f>'Initial Info Client Demographic'!I201</f>
        <v>0</v>
      </c>
      <c r="AG215" s="183">
        <f>'Initial Info Client Demographic'!J201</f>
        <v>0</v>
      </c>
    </row>
    <row r="216" spans="1:33" ht="50.1" customHeight="1" x14ac:dyDescent="0.25">
      <c r="A216" s="2">
        <f t="shared" si="16"/>
        <v>189</v>
      </c>
      <c r="B216" s="319">
        <f>'Initial Info Client Demographic'!B202</f>
        <v>0</v>
      </c>
      <c r="C216" s="320">
        <f>'Initial Info Client Demographic'!C202</f>
        <v>0</v>
      </c>
      <c r="D216" s="244"/>
      <c r="E216" s="236"/>
      <c r="F216" s="259"/>
      <c r="G216" s="240"/>
      <c r="H216" s="242"/>
      <c r="I216" s="213"/>
      <c r="J216" s="214"/>
      <c r="K216" s="169"/>
      <c r="L216" s="166"/>
      <c r="M216" s="215"/>
      <c r="N216" s="123"/>
      <c r="O216" s="249">
        <f t="shared" si="12"/>
        <v>0</v>
      </c>
      <c r="P216" s="96"/>
      <c r="Q216" s="251">
        <f t="shared" si="13"/>
        <v>0</v>
      </c>
      <c r="R216" s="252">
        <f t="shared" si="14"/>
        <v>0</v>
      </c>
      <c r="S216" s="211"/>
      <c r="U216" s="257">
        <f>'Initial Info Client Demographic'!D202</f>
        <v>0</v>
      </c>
      <c r="W216" s="179">
        <f>'Initial Info Client Demographic'!E202</f>
        <v>0</v>
      </c>
      <c r="X216" s="182">
        <f>'Initial Info Client Demographic'!F202</f>
        <v>0</v>
      </c>
      <c r="Y216" s="183">
        <f>'Initial Info Client Demographic'!G202</f>
        <v>0</v>
      </c>
      <c r="Z216" s="179">
        <f>'Initial Info Client Demographic'!H202</f>
        <v>0</v>
      </c>
      <c r="AA216" s="182">
        <f>'Initial Info Client Demographic'!I202</f>
        <v>0</v>
      </c>
      <c r="AB216" s="183">
        <f>'Initial Info Client Demographic'!E202</f>
        <v>0</v>
      </c>
      <c r="AC216" s="183">
        <f>'Initial Info Client Demographic'!F202</f>
        <v>0</v>
      </c>
      <c r="AD216" s="183">
        <f>'Initial Info Client Demographic'!G202</f>
        <v>0</v>
      </c>
      <c r="AE216" s="183">
        <f>'Initial Info Client Demographic'!H202</f>
        <v>0</v>
      </c>
      <c r="AF216" s="183">
        <f>'Initial Info Client Demographic'!I202</f>
        <v>0</v>
      </c>
      <c r="AG216" s="183">
        <f>'Initial Info Client Demographic'!J202</f>
        <v>0</v>
      </c>
    </row>
    <row r="217" spans="1:33" ht="50.1" customHeight="1" x14ac:dyDescent="0.25">
      <c r="A217" s="2">
        <f t="shared" si="16"/>
        <v>190</v>
      </c>
      <c r="B217" s="321">
        <f>'Initial Info Client Demographic'!B203</f>
        <v>0</v>
      </c>
      <c r="C217" s="322">
        <f>'Initial Info Client Demographic'!C203</f>
        <v>0</v>
      </c>
      <c r="D217" s="229"/>
      <c r="E217" s="237"/>
      <c r="F217" s="234"/>
      <c r="G217" s="241"/>
      <c r="H217" s="243"/>
      <c r="I217" s="213"/>
      <c r="J217" s="214"/>
      <c r="K217" s="168"/>
      <c r="L217" s="167"/>
      <c r="M217" s="216"/>
      <c r="N217" s="141"/>
      <c r="O217" s="249">
        <f t="shared" si="12"/>
        <v>0</v>
      </c>
      <c r="P217" s="140"/>
      <c r="Q217" s="253">
        <f t="shared" si="13"/>
        <v>0</v>
      </c>
      <c r="R217" s="254">
        <f t="shared" si="14"/>
        <v>0</v>
      </c>
      <c r="S217" s="211"/>
      <c r="U217" s="257">
        <f>'Initial Info Client Demographic'!D203</f>
        <v>0</v>
      </c>
      <c r="W217" s="179">
        <f>'Initial Info Client Demographic'!E203</f>
        <v>0</v>
      </c>
      <c r="X217" s="182">
        <f>'Initial Info Client Demographic'!F203</f>
        <v>0</v>
      </c>
      <c r="Y217" s="183">
        <f>'Initial Info Client Demographic'!G203</f>
        <v>0</v>
      </c>
      <c r="Z217" s="179">
        <f>'Initial Info Client Demographic'!H203</f>
        <v>0</v>
      </c>
      <c r="AA217" s="182">
        <f>'Initial Info Client Demographic'!I203</f>
        <v>0</v>
      </c>
      <c r="AB217" s="183">
        <f>'Initial Info Client Demographic'!E203</f>
        <v>0</v>
      </c>
      <c r="AC217" s="183">
        <f>'Initial Info Client Demographic'!F203</f>
        <v>0</v>
      </c>
      <c r="AD217" s="183">
        <f>'Initial Info Client Demographic'!G203</f>
        <v>0</v>
      </c>
      <c r="AE217" s="183">
        <f>'Initial Info Client Demographic'!H203</f>
        <v>0</v>
      </c>
      <c r="AF217" s="183">
        <f>'Initial Info Client Demographic'!I203</f>
        <v>0</v>
      </c>
      <c r="AG217" s="183">
        <f>'Initial Info Client Demographic'!J203</f>
        <v>0</v>
      </c>
    </row>
    <row r="218" spans="1:33" ht="50.1" customHeight="1" x14ac:dyDescent="0.25">
      <c r="A218" s="2">
        <f t="shared" si="16"/>
        <v>191</v>
      </c>
      <c r="B218" s="319">
        <f>'Initial Info Client Demographic'!B204</f>
        <v>0</v>
      </c>
      <c r="C218" s="320">
        <f>'Initial Info Client Demographic'!C204</f>
        <v>0</v>
      </c>
      <c r="D218" s="244"/>
      <c r="E218" s="236"/>
      <c r="F218" s="259"/>
      <c r="G218" s="238"/>
      <c r="H218" s="242"/>
      <c r="I218" s="213"/>
      <c r="J218" s="214"/>
      <c r="K218" s="169"/>
      <c r="L218" s="166"/>
      <c r="M218" s="215"/>
      <c r="N218" s="123"/>
      <c r="O218" s="249">
        <f t="shared" si="12"/>
        <v>0</v>
      </c>
      <c r="P218" s="96"/>
      <c r="Q218" s="251">
        <f t="shared" si="13"/>
        <v>0</v>
      </c>
      <c r="R218" s="252">
        <f t="shared" si="14"/>
        <v>0</v>
      </c>
      <c r="S218" s="211"/>
      <c r="U218" s="257">
        <f>'Initial Info Client Demographic'!D204</f>
        <v>0</v>
      </c>
      <c r="W218" s="179">
        <f>'Initial Info Client Demographic'!E204</f>
        <v>0</v>
      </c>
      <c r="X218" s="182">
        <f>'Initial Info Client Demographic'!F204</f>
        <v>0</v>
      </c>
      <c r="Y218" s="183">
        <f>'Initial Info Client Demographic'!G204</f>
        <v>0</v>
      </c>
      <c r="Z218" s="179">
        <f>'Initial Info Client Demographic'!H204</f>
        <v>0</v>
      </c>
      <c r="AA218" s="182">
        <f>'Initial Info Client Demographic'!I204</f>
        <v>0</v>
      </c>
      <c r="AB218" s="183">
        <f>'Initial Info Client Demographic'!E204</f>
        <v>0</v>
      </c>
      <c r="AC218" s="183">
        <f>'Initial Info Client Demographic'!F204</f>
        <v>0</v>
      </c>
      <c r="AD218" s="183">
        <f>'Initial Info Client Demographic'!G204</f>
        <v>0</v>
      </c>
      <c r="AE218" s="183">
        <f>'Initial Info Client Demographic'!H204</f>
        <v>0</v>
      </c>
      <c r="AF218" s="183">
        <f>'Initial Info Client Demographic'!I204</f>
        <v>0</v>
      </c>
      <c r="AG218" s="183">
        <f>'Initial Info Client Demographic'!J204</f>
        <v>0</v>
      </c>
    </row>
    <row r="219" spans="1:33" ht="50.1" customHeight="1" x14ac:dyDescent="0.25">
      <c r="A219" s="2">
        <f t="shared" si="16"/>
        <v>192</v>
      </c>
      <c r="B219" s="321">
        <f>'Initial Info Client Demographic'!B205</f>
        <v>0</v>
      </c>
      <c r="C219" s="322">
        <f>'Initial Info Client Demographic'!C205</f>
        <v>0</v>
      </c>
      <c r="D219" s="229"/>
      <c r="E219" s="237"/>
      <c r="F219" s="234"/>
      <c r="G219" s="239"/>
      <c r="H219" s="243"/>
      <c r="I219" s="213"/>
      <c r="J219" s="214"/>
      <c r="K219" s="168"/>
      <c r="L219" s="167"/>
      <c r="M219" s="216"/>
      <c r="N219" s="141"/>
      <c r="O219" s="249">
        <f t="shared" si="12"/>
        <v>0</v>
      </c>
      <c r="P219" s="140"/>
      <c r="Q219" s="253">
        <f t="shared" si="13"/>
        <v>0</v>
      </c>
      <c r="R219" s="254">
        <f t="shared" si="14"/>
        <v>0</v>
      </c>
      <c r="S219" s="211"/>
      <c r="U219" s="257">
        <f>'Initial Info Client Demographic'!D205</f>
        <v>0</v>
      </c>
      <c r="W219" s="179">
        <f>'Initial Info Client Demographic'!E205</f>
        <v>0</v>
      </c>
      <c r="X219" s="182">
        <f>'Initial Info Client Demographic'!F205</f>
        <v>0</v>
      </c>
      <c r="Y219" s="183">
        <f>'Initial Info Client Demographic'!G205</f>
        <v>0</v>
      </c>
      <c r="Z219" s="179">
        <f>'Initial Info Client Demographic'!H205</f>
        <v>0</v>
      </c>
      <c r="AA219" s="182">
        <f>'Initial Info Client Demographic'!I205</f>
        <v>0</v>
      </c>
      <c r="AB219" s="183">
        <f>'Initial Info Client Demographic'!E205</f>
        <v>0</v>
      </c>
      <c r="AC219" s="183">
        <f>'Initial Info Client Demographic'!F205</f>
        <v>0</v>
      </c>
      <c r="AD219" s="183">
        <f>'Initial Info Client Demographic'!G205</f>
        <v>0</v>
      </c>
      <c r="AE219" s="183">
        <f>'Initial Info Client Demographic'!H205</f>
        <v>0</v>
      </c>
      <c r="AF219" s="183">
        <f>'Initial Info Client Demographic'!I205</f>
        <v>0</v>
      </c>
      <c r="AG219" s="183">
        <f>'Initial Info Client Demographic'!J205</f>
        <v>0</v>
      </c>
    </row>
    <row r="220" spans="1:33" ht="50.1" customHeight="1" x14ac:dyDescent="0.25">
      <c r="A220" s="2">
        <f t="shared" si="16"/>
        <v>193</v>
      </c>
      <c r="B220" s="319">
        <f>'Initial Info Client Demographic'!B206</f>
        <v>0</v>
      </c>
      <c r="C220" s="320">
        <f>'Initial Info Client Demographic'!C206</f>
        <v>0</v>
      </c>
      <c r="D220" s="244"/>
      <c r="E220" s="236"/>
      <c r="F220" s="259"/>
      <c r="G220" s="238"/>
      <c r="H220" s="242"/>
      <c r="I220" s="213"/>
      <c r="J220" s="214"/>
      <c r="K220" s="169"/>
      <c r="L220" s="166"/>
      <c r="M220" s="215"/>
      <c r="N220" s="123"/>
      <c r="O220" s="249">
        <f t="shared" ref="O220:O283" si="17">I220-M220</f>
        <v>0</v>
      </c>
      <c r="P220" s="96"/>
      <c r="Q220" s="251">
        <f t="shared" ref="Q220:Q283" si="18">IF(OR(D220= "Autism Spectrum Disorder", D220="Intellectual Disability", D220="Developmental Delay", D220="Cerebral Palsy", D220="Traumatic Brain Injury",D220="Hearing Impaired", D220="Visually Impaired", D220="Downs Syndrome", D220="Other Developmental Disability"),O220,0)</f>
        <v>0</v>
      </c>
      <c r="R220" s="252">
        <f t="shared" ref="R220:R283" si="19">IF(OR(F220="SUD",F220="MH"),O220,0)</f>
        <v>0</v>
      </c>
      <c r="S220" s="211"/>
      <c r="U220" s="257">
        <f>'Initial Info Client Demographic'!D206</f>
        <v>0</v>
      </c>
      <c r="W220" s="179">
        <f>'Initial Info Client Demographic'!E206</f>
        <v>0</v>
      </c>
      <c r="X220" s="182">
        <f>'Initial Info Client Demographic'!F206</f>
        <v>0</v>
      </c>
      <c r="Y220" s="183">
        <f>'Initial Info Client Demographic'!G206</f>
        <v>0</v>
      </c>
      <c r="Z220" s="179">
        <f>'Initial Info Client Demographic'!H206</f>
        <v>0</v>
      </c>
      <c r="AA220" s="182">
        <f>'Initial Info Client Demographic'!I206</f>
        <v>0</v>
      </c>
      <c r="AB220" s="183">
        <f>'Initial Info Client Demographic'!E206</f>
        <v>0</v>
      </c>
      <c r="AC220" s="183">
        <f>'Initial Info Client Demographic'!F206</f>
        <v>0</v>
      </c>
      <c r="AD220" s="183">
        <f>'Initial Info Client Demographic'!G206</f>
        <v>0</v>
      </c>
      <c r="AE220" s="183">
        <f>'Initial Info Client Demographic'!H206</f>
        <v>0</v>
      </c>
      <c r="AF220" s="183">
        <f>'Initial Info Client Demographic'!I206</f>
        <v>0</v>
      </c>
      <c r="AG220" s="183">
        <f>'Initial Info Client Demographic'!J206</f>
        <v>0</v>
      </c>
    </row>
    <row r="221" spans="1:33" ht="50.1" customHeight="1" x14ac:dyDescent="0.25">
      <c r="A221" s="2">
        <f t="shared" ref="A221:A284" si="20">ROW(A194)</f>
        <v>194</v>
      </c>
      <c r="B221" s="321">
        <f>'Initial Info Client Demographic'!B207</f>
        <v>0</v>
      </c>
      <c r="C221" s="322">
        <f>'Initial Info Client Demographic'!C207</f>
        <v>0</v>
      </c>
      <c r="D221" s="229"/>
      <c r="E221" s="237"/>
      <c r="F221" s="234"/>
      <c r="G221" s="239"/>
      <c r="H221" s="243"/>
      <c r="I221" s="213"/>
      <c r="J221" s="214"/>
      <c r="K221" s="168"/>
      <c r="L221" s="167"/>
      <c r="M221" s="216"/>
      <c r="N221" s="141"/>
      <c r="O221" s="249">
        <f t="shared" si="17"/>
        <v>0</v>
      </c>
      <c r="P221" s="140"/>
      <c r="Q221" s="253">
        <f t="shared" si="18"/>
        <v>0</v>
      </c>
      <c r="R221" s="254">
        <f t="shared" si="19"/>
        <v>0</v>
      </c>
      <c r="S221" s="211"/>
      <c r="U221" s="257">
        <f>'Initial Info Client Demographic'!D207</f>
        <v>0</v>
      </c>
      <c r="W221" s="179">
        <f>'Initial Info Client Demographic'!E207</f>
        <v>0</v>
      </c>
      <c r="X221" s="182">
        <f>'Initial Info Client Demographic'!F207</f>
        <v>0</v>
      </c>
      <c r="Y221" s="183">
        <f>'Initial Info Client Demographic'!G207</f>
        <v>0</v>
      </c>
      <c r="Z221" s="179">
        <f>'Initial Info Client Demographic'!H207</f>
        <v>0</v>
      </c>
      <c r="AA221" s="182">
        <f>'Initial Info Client Demographic'!I207</f>
        <v>0</v>
      </c>
      <c r="AB221" s="183">
        <f>'Initial Info Client Demographic'!E207</f>
        <v>0</v>
      </c>
      <c r="AC221" s="183">
        <f>'Initial Info Client Demographic'!F207</f>
        <v>0</v>
      </c>
      <c r="AD221" s="183">
        <f>'Initial Info Client Demographic'!G207</f>
        <v>0</v>
      </c>
      <c r="AE221" s="183">
        <f>'Initial Info Client Demographic'!H207</f>
        <v>0</v>
      </c>
      <c r="AF221" s="183">
        <f>'Initial Info Client Demographic'!I207</f>
        <v>0</v>
      </c>
      <c r="AG221" s="183">
        <f>'Initial Info Client Demographic'!J207</f>
        <v>0</v>
      </c>
    </row>
    <row r="222" spans="1:33" ht="50.1" customHeight="1" x14ac:dyDescent="0.25">
      <c r="A222" s="2">
        <f t="shared" si="20"/>
        <v>195</v>
      </c>
      <c r="B222" s="319">
        <f>'Initial Info Client Demographic'!B208</f>
        <v>0</v>
      </c>
      <c r="C222" s="320">
        <f>'Initial Info Client Demographic'!C208</f>
        <v>0</v>
      </c>
      <c r="D222" s="244"/>
      <c r="E222" s="236"/>
      <c r="F222" s="259"/>
      <c r="G222" s="238"/>
      <c r="H222" s="242"/>
      <c r="I222" s="213"/>
      <c r="J222" s="214"/>
      <c r="K222" s="169"/>
      <c r="L222" s="166"/>
      <c r="M222" s="215"/>
      <c r="N222" s="123"/>
      <c r="O222" s="249">
        <f t="shared" si="17"/>
        <v>0</v>
      </c>
      <c r="P222" s="96"/>
      <c r="Q222" s="251">
        <f t="shared" si="18"/>
        <v>0</v>
      </c>
      <c r="R222" s="252">
        <f t="shared" si="19"/>
        <v>0</v>
      </c>
      <c r="S222" s="211"/>
      <c r="U222" s="257">
        <f>'Initial Info Client Demographic'!D208</f>
        <v>0</v>
      </c>
      <c r="W222" s="179">
        <f>'Initial Info Client Demographic'!E208</f>
        <v>0</v>
      </c>
      <c r="X222" s="182">
        <f>'Initial Info Client Demographic'!F208</f>
        <v>0</v>
      </c>
      <c r="Y222" s="183">
        <f>'Initial Info Client Demographic'!G208</f>
        <v>0</v>
      </c>
      <c r="Z222" s="179">
        <f>'Initial Info Client Demographic'!H208</f>
        <v>0</v>
      </c>
      <c r="AA222" s="182">
        <f>'Initial Info Client Demographic'!I208</f>
        <v>0</v>
      </c>
      <c r="AB222" s="183">
        <f>'Initial Info Client Demographic'!E208</f>
        <v>0</v>
      </c>
      <c r="AC222" s="183">
        <f>'Initial Info Client Demographic'!F208</f>
        <v>0</v>
      </c>
      <c r="AD222" s="183">
        <f>'Initial Info Client Demographic'!G208</f>
        <v>0</v>
      </c>
      <c r="AE222" s="183">
        <f>'Initial Info Client Demographic'!H208</f>
        <v>0</v>
      </c>
      <c r="AF222" s="183">
        <f>'Initial Info Client Demographic'!I208</f>
        <v>0</v>
      </c>
      <c r="AG222" s="183">
        <f>'Initial Info Client Demographic'!J208</f>
        <v>0</v>
      </c>
    </row>
    <row r="223" spans="1:33" ht="50.1" customHeight="1" x14ac:dyDescent="0.25">
      <c r="A223" s="2">
        <f t="shared" si="20"/>
        <v>196</v>
      </c>
      <c r="B223" s="321">
        <f>'Initial Info Client Demographic'!B209</f>
        <v>0</v>
      </c>
      <c r="C223" s="322">
        <f>'Initial Info Client Demographic'!C209</f>
        <v>0</v>
      </c>
      <c r="D223" s="229"/>
      <c r="E223" s="237"/>
      <c r="F223" s="234"/>
      <c r="G223" s="239"/>
      <c r="H223" s="243"/>
      <c r="I223" s="213"/>
      <c r="J223" s="214"/>
      <c r="K223" s="168"/>
      <c r="L223" s="167"/>
      <c r="M223" s="216"/>
      <c r="N223" s="141"/>
      <c r="O223" s="249">
        <f t="shared" si="17"/>
        <v>0</v>
      </c>
      <c r="P223" s="140"/>
      <c r="Q223" s="253">
        <f t="shared" si="18"/>
        <v>0</v>
      </c>
      <c r="R223" s="254">
        <f t="shared" si="19"/>
        <v>0</v>
      </c>
      <c r="S223" s="211"/>
      <c r="U223" s="257">
        <f>'Initial Info Client Demographic'!D209</f>
        <v>0</v>
      </c>
      <c r="W223" s="179">
        <f>'Initial Info Client Demographic'!E209</f>
        <v>0</v>
      </c>
      <c r="X223" s="182">
        <f>'Initial Info Client Demographic'!F209</f>
        <v>0</v>
      </c>
      <c r="Y223" s="183">
        <f>'Initial Info Client Demographic'!G209</f>
        <v>0</v>
      </c>
      <c r="Z223" s="179">
        <f>'Initial Info Client Demographic'!H209</f>
        <v>0</v>
      </c>
      <c r="AA223" s="182">
        <f>'Initial Info Client Demographic'!I209</f>
        <v>0</v>
      </c>
      <c r="AB223" s="183">
        <f>'Initial Info Client Demographic'!E209</f>
        <v>0</v>
      </c>
      <c r="AC223" s="183">
        <f>'Initial Info Client Demographic'!F209</f>
        <v>0</v>
      </c>
      <c r="AD223" s="183">
        <f>'Initial Info Client Demographic'!G209</f>
        <v>0</v>
      </c>
      <c r="AE223" s="183">
        <f>'Initial Info Client Demographic'!H209</f>
        <v>0</v>
      </c>
      <c r="AF223" s="183">
        <f>'Initial Info Client Demographic'!I209</f>
        <v>0</v>
      </c>
      <c r="AG223" s="183">
        <f>'Initial Info Client Demographic'!J209</f>
        <v>0</v>
      </c>
    </row>
    <row r="224" spans="1:33" ht="50.1" customHeight="1" x14ac:dyDescent="0.25">
      <c r="A224" s="2">
        <f t="shared" si="20"/>
        <v>197</v>
      </c>
      <c r="B224" s="319">
        <f>'Initial Info Client Demographic'!B210</f>
        <v>0</v>
      </c>
      <c r="C224" s="320">
        <f>'Initial Info Client Demographic'!C210</f>
        <v>0</v>
      </c>
      <c r="D224" s="244"/>
      <c r="E224" s="236"/>
      <c r="F224" s="259"/>
      <c r="G224" s="238"/>
      <c r="H224" s="242"/>
      <c r="I224" s="213"/>
      <c r="J224" s="214"/>
      <c r="K224" s="169"/>
      <c r="L224" s="166"/>
      <c r="M224" s="215"/>
      <c r="N224" s="123"/>
      <c r="O224" s="249">
        <f t="shared" si="17"/>
        <v>0</v>
      </c>
      <c r="P224" s="96"/>
      <c r="Q224" s="251">
        <f t="shared" si="18"/>
        <v>0</v>
      </c>
      <c r="R224" s="252">
        <f t="shared" si="19"/>
        <v>0</v>
      </c>
      <c r="S224" s="211"/>
      <c r="U224" s="257">
        <f>'Initial Info Client Demographic'!D210</f>
        <v>0</v>
      </c>
      <c r="W224" s="179">
        <f>'Initial Info Client Demographic'!E210</f>
        <v>0</v>
      </c>
      <c r="X224" s="182">
        <f>'Initial Info Client Demographic'!F210</f>
        <v>0</v>
      </c>
      <c r="Y224" s="183">
        <f>'Initial Info Client Demographic'!G210</f>
        <v>0</v>
      </c>
      <c r="Z224" s="179">
        <f>'Initial Info Client Demographic'!H210</f>
        <v>0</v>
      </c>
      <c r="AA224" s="182">
        <f>'Initial Info Client Demographic'!I210</f>
        <v>0</v>
      </c>
      <c r="AB224" s="183">
        <f>'Initial Info Client Demographic'!E210</f>
        <v>0</v>
      </c>
      <c r="AC224" s="183">
        <f>'Initial Info Client Demographic'!F210</f>
        <v>0</v>
      </c>
      <c r="AD224" s="183">
        <f>'Initial Info Client Demographic'!G210</f>
        <v>0</v>
      </c>
      <c r="AE224" s="183">
        <f>'Initial Info Client Demographic'!H210</f>
        <v>0</v>
      </c>
      <c r="AF224" s="183">
        <f>'Initial Info Client Demographic'!I210</f>
        <v>0</v>
      </c>
      <c r="AG224" s="183">
        <f>'Initial Info Client Demographic'!J210</f>
        <v>0</v>
      </c>
    </row>
    <row r="225" spans="1:33" ht="50.1" customHeight="1" x14ac:dyDescent="0.25">
      <c r="A225" s="2">
        <f t="shared" si="20"/>
        <v>198</v>
      </c>
      <c r="B225" s="321">
        <f>'Initial Info Client Demographic'!B211</f>
        <v>0</v>
      </c>
      <c r="C225" s="322">
        <f>'Initial Info Client Demographic'!C211</f>
        <v>0</v>
      </c>
      <c r="D225" s="229"/>
      <c r="E225" s="237"/>
      <c r="F225" s="234"/>
      <c r="G225" s="239"/>
      <c r="H225" s="243"/>
      <c r="I225" s="213"/>
      <c r="J225" s="214"/>
      <c r="K225" s="168"/>
      <c r="L225" s="167"/>
      <c r="M225" s="216"/>
      <c r="N225" s="141"/>
      <c r="O225" s="249">
        <f t="shared" si="17"/>
        <v>0</v>
      </c>
      <c r="P225" s="140"/>
      <c r="Q225" s="253">
        <f t="shared" si="18"/>
        <v>0</v>
      </c>
      <c r="R225" s="254">
        <f t="shared" si="19"/>
        <v>0</v>
      </c>
      <c r="S225" s="211"/>
      <c r="U225" s="257">
        <f>'Initial Info Client Demographic'!D211</f>
        <v>0</v>
      </c>
      <c r="W225" s="179">
        <f>'Initial Info Client Demographic'!E211</f>
        <v>0</v>
      </c>
      <c r="X225" s="182">
        <f>'Initial Info Client Demographic'!F211</f>
        <v>0</v>
      </c>
      <c r="Y225" s="183">
        <f>'Initial Info Client Demographic'!G211</f>
        <v>0</v>
      </c>
      <c r="Z225" s="179">
        <f>'Initial Info Client Demographic'!H211</f>
        <v>0</v>
      </c>
      <c r="AA225" s="182">
        <f>'Initial Info Client Demographic'!I211</f>
        <v>0</v>
      </c>
      <c r="AB225" s="183">
        <f>'Initial Info Client Demographic'!E211</f>
        <v>0</v>
      </c>
      <c r="AC225" s="183">
        <f>'Initial Info Client Demographic'!F211</f>
        <v>0</v>
      </c>
      <c r="AD225" s="183">
        <f>'Initial Info Client Demographic'!G211</f>
        <v>0</v>
      </c>
      <c r="AE225" s="183">
        <f>'Initial Info Client Demographic'!H211</f>
        <v>0</v>
      </c>
      <c r="AF225" s="183">
        <f>'Initial Info Client Demographic'!I211</f>
        <v>0</v>
      </c>
      <c r="AG225" s="183">
        <f>'Initial Info Client Demographic'!J211</f>
        <v>0</v>
      </c>
    </row>
    <row r="226" spans="1:33" ht="50.1" customHeight="1" x14ac:dyDescent="0.25">
      <c r="A226" s="2">
        <f t="shared" si="20"/>
        <v>199</v>
      </c>
      <c r="B226" s="319">
        <f>'Initial Info Client Demographic'!B212</f>
        <v>0</v>
      </c>
      <c r="C226" s="320">
        <f>'Initial Info Client Demographic'!C212</f>
        <v>0</v>
      </c>
      <c r="D226" s="244"/>
      <c r="E226" s="236"/>
      <c r="F226" s="259"/>
      <c r="G226" s="240"/>
      <c r="H226" s="242"/>
      <c r="I226" s="213"/>
      <c r="J226" s="214"/>
      <c r="K226" s="169"/>
      <c r="L226" s="166"/>
      <c r="M226" s="215"/>
      <c r="N226" s="123"/>
      <c r="O226" s="249">
        <f t="shared" si="17"/>
        <v>0</v>
      </c>
      <c r="P226" s="96"/>
      <c r="Q226" s="251">
        <f t="shared" si="18"/>
        <v>0</v>
      </c>
      <c r="R226" s="252">
        <f t="shared" si="19"/>
        <v>0</v>
      </c>
      <c r="S226" s="211"/>
      <c r="U226" s="257">
        <f>'Initial Info Client Demographic'!D212</f>
        <v>0</v>
      </c>
      <c r="W226" s="179">
        <f>'Initial Info Client Demographic'!E212</f>
        <v>0</v>
      </c>
      <c r="X226" s="182">
        <f>'Initial Info Client Demographic'!F212</f>
        <v>0</v>
      </c>
      <c r="Y226" s="183">
        <f>'Initial Info Client Demographic'!G212</f>
        <v>0</v>
      </c>
      <c r="Z226" s="179">
        <f>'Initial Info Client Demographic'!H212</f>
        <v>0</v>
      </c>
      <c r="AA226" s="182">
        <f>'Initial Info Client Demographic'!I212</f>
        <v>0</v>
      </c>
      <c r="AB226" s="183">
        <f>'Initial Info Client Demographic'!E212</f>
        <v>0</v>
      </c>
      <c r="AC226" s="183">
        <f>'Initial Info Client Demographic'!F212</f>
        <v>0</v>
      </c>
      <c r="AD226" s="183">
        <f>'Initial Info Client Demographic'!G212</f>
        <v>0</v>
      </c>
      <c r="AE226" s="183">
        <f>'Initial Info Client Demographic'!H212</f>
        <v>0</v>
      </c>
      <c r="AF226" s="183">
        <f>'Initial Info Client Demographic'!I212</f>
        <v>0</v>
      </c>
      <c r="AG226" s="183">
        <f>'Initial Info Client Demographic'!J212</f>
        <v>0</v>
      </c>
    </row>
    <row r="227" spans="1:33" ht="50.1" customHeight="1" x14ac:dyDescent="0.25">
      <c r="A227" s="2">
        <f t="shared" si="20"/>
        <v>200</v>
      </c>
      <c r="B227" s="321">
        <f>'Initial Info Client Demographic'!B213</f>
        <v>0</v>
      </c>
      <c r="C227" s="322">
        <f>'Initial Info Client Demographic'!C213</f>
        <v>0</v>
      </c>
      <c r="D227" s="229"/>
      <c r="E227" s="237"/>
      <c r="F227" s="234"/>
      <c r="G227" s="241"/>
      <c r="H227" s="243"/>
      <c r="I227" s="213"/>
      <c r="J227" s="214"/>
      <c r="K227" s="168"/>
      <c r="L227" s="167"/>
      <c r="M227" s="216"/>
      <c r="N227" s="141"/>
      <c r="O227" s="249">
        <f t="shared" si="17"/>
        <v>0</v>
      </c>
      <c r="P227" s="140"/>
      <c r="Q227" s="253">
        <f t="shared" si="18"/>
        <v>0</v>
      </c>
      <c r="R227" s="254">
        <f t="shared" si="19"/>
        <v>0</v>
      </c>
      <c r="S227" s="211"/>
      <c r="U227" s="257">
        <f>'Initial Info Client Demographic'!D213</f>
        <v>0</v>
      </c>
      <c r="W227" s="179">
        <f>'Initial Info Client Demographic'!E213</f>
        <v>0</v>
      </c>
      <c r="X227" s="182">
        <f>'Initial Info Client Demographic'!F213</f>
        <v>0</v>
      </c>
      <c r="Y227" s="183">
        <f>'Initial Info Client Demographic'!G213</f>
        <v>0</v>
      </c>
      <c r="Z227" s="179">
        <f>'Initial Info Client Demographic'!H213</f>
        <v>0</v>
      </c>
      <c r="AA227" s="182">
        <f>'Initial Info Client Demographic'!I213</f>
        <v>0</v>
      </c>
      <c r="AB227" s="183">
        <f>'Initial Info Client Demographic'!E213</f>
        <v>0</v>
      </c>
      <c r="AC227" s="183">
        <f>'Initial Info Client Demographic'!F213</f>
        <v>0</v>
      </c>
      <c r="AD227" s="183">
        <f>'Initial Info Client Demographic'!G213</f>
        <v>0</v>
      </c>
      <c r="AE227" s="183">
        <f>'Initial Info Client Demographic'!H213</f>
        <v>0</v>
      </c>
      <c r="AF227" s="183">
        <f>'Initial Info Client Demographic'!I213</f>
        <v>0</v>
      </c>
      <c r="AG227" s="183">
        <f>'Initial Info Client Demographic'!J213</f>
        <v>0</v>
      </c>
    </row>
    <row r="228" spans="1:33" ht="50.1" customHeight="1" x14ac:dyDescent="0.25">
      <c r="A228" s="2">
        <f t="shared" si="20"/>
        <v>201</v>
      </c>
      <c r="B228" s="319">
        <f>'Initial Info Client Demographic'!B214</f>
        <v>0</v>
      </c>
      <c r="C228" s="320">
        <f>'Initial Info Client Demographic'!C214</f>
        <v>0</v>
      </c>
      <c r="D228" s="244"/>
      <c r="E228" s="236"/>
      <c r="F228" s="259"/>
      <c r="G228" s="238"/>
      <c r="H228" s="242"/>
      <c r="I228" s="213"/>
      <c r="J228" s="214"/>
      <c r="K228" s="169"/>
      <c r="L228" s="166"/>
      <c r="M228" s="215"/>
      <c r="N228" s="123"/>
      <c r="O228" s="249">
        <f t="shared" si="17"/>
        <v>0</v>
      </c>
      <c r="P228" s="96"/>
      <c r="Q228" s="251">
        <f t="shared" si="18"/>
        <v>0</v>
      </c>
      <c r="R228" s="252">
        <f t="shared" si="19"/>
        <v>0</v>
      </c>
      <c r="S228" s="211"/>
      <c r="U228" s="257">
        <f>'Initial Info Client Demographic'!D214</f>
        <v>0</v>
      </c>
      <c r="W228" s="179">
        <f>'Initial Info Client Demographic'!E214</f>
        <v>0</v>
      </c>
      <c r="X228" s="182">
        <f>'Initial Info Client Demographic'!F214</f>
        <v>0</v>
      </c>
      <c r="Y228" s="183">
        <f>'Initial Info Client Demographic'!G214</f>
        <v>0</v>
      </c>
      <c r="Z228" s="179">
        <f>'Initial Info Client Demographic'!H214</f>
        <v>0</v>
      </c>
      <c r="AA228" s="182">
        <f>'Initial Info Client Demographic'!I214</f>
        <v>0</v>
      </c>
      <c r="AB228" s="183">
        <f>'Initial Info Client Demographic'!E214</f>
        <v>0</v>
      </c>
      <c r="AC228" s="183">
        <f>'Initial Info Client Demographic'!F214</f>
        <v>0</v>
      </c>
      <c r="AD228" s="183">
        <f>'Initial Info Client Demographic'!G214</f>
        <v>0</v>
      </c>
      <c r="AE228" s="183">
        <f>'Initial Info Client Demographic'!H214</f>
        <v>0</v>
      </c>
      <c r="AF228" s="183">
        <f>'Initial Info Client Demographic'!I214</f>
        <v>0</v>
      </c>
      <c r="AG228" s="183">
        <f>'Initial Info Client Demographic'!J214</f>
        <v>0</v>
      </c>
    </row>
    <row r="229" spans="1:33" ht="50.1" customHeight="1" x14ac:dyDescent="0.25">
      <c r="A229" s="2">
        <f t="shared" si="20"/>
        <v>202</v>
      </c>
      <c r="B229" s="321">
        <f>'Initial Info Client Demographic'!B215</f>
        <v>0</v>
      </c>
      <c r="C229" s="322">
        <f>'Initial Info Client Demographic'!C215</f>
        <v>0</v>
      </c>
      <c r="D229" s="229"/>
      <c r="E229" s="237"/>
      <c r="F229" s="234"/>
      <c r="G229" s="239"/>
      <c r="H229" s="243"/>
      <c r="I229" s="213"/>
      <c r="J229" s="214"/>
      <c r="K229" s="168"/>
      <c r="L229" s="167"/>
      <c r="M229" s="216"/>
      <c r="N229" s="141"/>
      <c r="O229" s="249">
        <f t="shared" si="17"/>
        <v>0</v>
      </c>
      <c r="P229" s="140"/>
      <c r="Q229" s="253">
        <f t="shared" si="18"/>
        <v>0</v>
      </c>
      <c r="R229" s="254">
        <f t="shared" si="19"/>
        <v>0</v>
      </c>
      <c r="S229" s="211"/>
      <c r="U229" s="257">
        <f>'Initial Info Client Demographic'!D215</f>
        <v>0</v>
      </c>
      <c r="W229" s="179">
        <f>'Initial Info Client Demographic'!E215</f>
        <v>0</v>
      </c>
      <c r="X229" s="182">
        <f>'Initial Info Client Demographic'!F215</f>
        <v>0</v>
      </c>
      <c r="Y229" s="183">
        <f>'Initial Info Client Demographic'!G215</f>
        <v>0</v>
      </c>
      <c r="Z229" s="179">
        <f>'Initial Info Client Demographic'!H215</f>
        <v>0</v>
      </c>
      <c r="AA229" s="182">
        <f>'Initial Info Client Demographic'!I215</f>
        <v>0</v>
      </c>
      <c r="AB229" s="183">
        <f>'Initial Info Client Demographic'!E215</f>
        <v>0</v>
      </c>
      <c r="AC229" s="183">
        <f>'Initial Info Client Demographic'!F215</f>
        <v>0</v>
      </c>
      <c r="AD229" s="183">
        <f>'Initial Info Client Demographic'!G215</f>
        <v>0</v>
      </c>
      <c r="AE229" s="183">
        <f>'Initial Info Client Demographic'!H215</f>
        <v>0</v>
      </c>
      <c r="AF229" s="183">
        <f>'Initial Info Client Demographic'!I215</f>
        <v>0</v>
      </c>
      <c r="AG229" s="183">
        <f>'Initial Info Client Demographic'!J215</f>
        <v>0</v>
      </c>
    </row>
    <row r="230" spans="1:33" ht="50.1" customHeight="1" x14ac:dyDescent="0.25">
      <c r="A230" s="2">
        <f t="shared" si="20"/>
        <v>203</v>
      </c>
      <c r="B230" s="319">
        <f>'Initial Info Client Demographic'!B216</f>
        <v>0</v>
      </c>
      <c r="C230" s="320">
        <f>'Initial Info Client Demographic'!C216</f>
        <v>0</v>
      </c>
      <c r="D230" s="244"/>
      <c r="E230" s="236"/>
      <c r="F230" s="259"/>
      <c r="G230" s="238"/>
      <c r="H230" s="242"/>
      <c r="I230" s="213"/>
      <c r="J230" s="214"/>
      <c r="K230" s="169"/>
      <c r="L230" s="166"/>
      <c r="M230" s="215"/>
      <c r="N230" s="123"/>
      <c r="O230" s="249">
        <f t="shared" si="17"/>
        <v>0</v>
      </c>
      <c r="P230" s="96"/>
      <c r="Q230" s="251">
        <f t="shared" si="18"/>
        <v>0</v>
      </c>
      <c r="R230" s="252">
        <f t="shared" si="19"/>
        <v>0</v>
      </c>
      <c r="S230" s="211"/>
      <c r="U230" s="257">
        <f>'Initial Info Client Demographic'!D216</f>
        <v>0</v>
      </c>
      <c r="W230" s="179">
        <f>'Initial Info Client Demographic'!E216</f>
        <v>0</v>
      </c>
      <c r="X230" s="182">
        <f>'Initial Info Client Demographic'!F216</f>
        <v>0</v>
      </c>
      <c r="Y230" s="183">
        <f>'Initial Info Client Demographic'!G216</f>
        <v>0</v>
      </c>
      <c r="Z230" s="179">
        <f>'Initial Info Client Demographic'!H216</f>
        <v>0</v>
      </c>
      <c r="AA230" s="182">
        <f>'Initial Info Client Demographic'!I216</f>
        <v>0</v>
      </c>
      <c r="AB230" s="183">
        <f>'Initial Info Client Demographic'!E216</f>
        <v>0</v>
      </c>
      <c r="AC230" s="183">
        <f>'Initial Info Client Demographic'!F216</f>
        <v>0</v>
      </c>
      <c r="AD230" s="183">
        <f>'Initial Info Client Demographic'!G216</f>
        <v>0</v>
      </c>
      <c r="AE230" s="183">
        <f>'Initial Info Client Demographic'!H216</f>
        <v>0</v>
      </c>
      <c r="AF230" s="183">
        <f>'Initial Info Client Demographic'!I216</f>
        <v>0</v>
      </c>
      <c r="AG230" s="183">
        <f>'Initial Info Client Demographic'!J216</f>
        <v>0</v>
      </c>
    </row>
    <row r="231" spans="1:33" ht="50.1" customHeight="1" x14ac:dyDescent="0.25">
      <c r="A231" s="2">
        <f t="shared" si="20"/>
        <v>204</v>
      </c>
      <c r="B231" s="321">
        <f>'Initial Info Client Demographic'!B217</f>
        <v>0</v>
      </c>
      <c r="C231" s="322">
        <f>'Initial Info Client Demographic'!C217</f>
        <v>0</v>
      </c>
      <c r="D231" s="229"/>
      <c r="E231" s="237"/>
      <c r="F231" s="234"/>
      <c r="G231" s="239"/>
      <c r="H231" s="243"/>
      <c r="I231" s="213"/>
      <c r="J231" s="214"/>
      <c r="K231" s="168"/>
      <c r="L231" s="167"/>
      <c r="M231" s="216"/>
      <c r="N231" s="141"/>
      <c r="O231" s="249">
        <f t="shared" si="17"/>
        <v>0</v>
      </c>
      <c r="P231" s="140"/>
      <c r="Q231" s="253">
        <f t="shared" si="18"/>
        <v>0</v>
      </c>
      <c r="R231" s="254">
        <f t="shared" si="19"/>
        <v>0</v>
      </c>
      <c r="S231" s="211"/>
      <c r="U231" s="257">
        <f>'Initial Info Client Demographic'!D217</f>
        <v>0</v>
      </c>
      <c r="W231" s="179">
        <f>'Initial Info Client Demographic'!E217</f>
        <v>0</v>
      </c>
      <c r="X231" s="182">
        <f>'Initial Info Client Demographic'!F217</f>
        <v>0</v>
      </c>
      <c r="Y231" s="183">
        <f>'Initial Info Client Demographic'!G217</f>
        <v>0</v>
      </c>
      <c r="Z231" s="179">
        <f>'Initial Info Client Demographic'!H217</f>
        <v>0</v>
      </c>
      <c r="AA231" s="182">
        <f>'Initial Info Client Demographic'!I217</f>
        <v>0</v>
      </c>
      <c r="AB231" s="183">
        <f>'Initial Info Client Demographic'!E217</f>
        <v>0</v>
      </c>
      <c r="AC231" s="183">
        <f>'Initial Info Client Demographic'!F217</f>
        <v>0</v>
      </c>
      <c r="AD231" s="183">
        <f>'Initial Info Client Demographic'!G217</f>
        <v>0</v>
      </c>
      <c r="AE231" s="183">
        <f>'Initial Info Client Demographic'!H217</f>
        <v>0</v>
      </c>
      <c r="AF231" s="183">
        <f>'Initial Info Client Demographic'!I217</f>
        <v>0</v>
      </c>
      <c r="AG231" s="183">
        <f>'Initial Info Client Demographic'!J217</f>
        <v>0</v>
      </c>
    </row>
    <row r="232" spans="1:33" ht="50.1" customHeight="1" x14ac:dyDescent="0.25">
      <c r="A232" s="2">
        <f t="shared" si="20"/>
        <v>205</v>
      </c>
      <c r="B232" s="319">
        <f>'Initial Info Client Demographic'!B218</f>
        <v>0</v>
      </c>
      <c r="C232" s="320">
        <f>'Initial Info Client Demographic'!C218</f>
        <v>0</v>
      </c>
      <c r="D232" s="244"/>
      <c r="E232" s="236"/>
      <c r="F232" s="259"/>
      <c r="G232" s="238"/>
      <c r="H232" s="242"/>
      <c r="I232" s="213"/>
      <c r="J232" s="214"/>
      <c r="K232" s="169"/>
      <c r="L232" s="166"/>
      <c r="M232" s="215"/>
      <c r="N232" s="123"/>
      <c r="O232" s="249">
        <f t="shared" si="17"/>
        <v>0</v>
      </c>
      <c r="P232" s="96"/>
      <c r="Q232" s="251">
        <f t="shared" si="18"/>
        <v>0</v>
      </c>
      <c r="R232" s="252">
        <f t="shared" si="19"/>
        <v>0</v>
      </c>
      <c r="S232" s="211"/>
      <c r="U232" s="257">
        <f>'Initial Info Client Demographic'!D218</f>
        <v>0</v>
      </c>
      <c r="W232" s="179">
        <f>'Initial Info Client Demographic'!E218</f>
        <v>0</v>
      </c>
      <c r="X232" s="182">
        <f>'Initial Info Client Demographic'!F218</f>
        <v>0</v>
      </c>
      <c r="Y232" s="183">
        <f>'Initial Info Client Demographic'!G218</f>
        <v>0</v>
      </c>
      <c r="Z232" s="179">
        <f>'Initial Info Client Demographic'!H218</f>
        <v>0</v>
      </c>
      <c r="AA232" s="182">
        <f>'Initial Info Client Demographic'!I218</f>
        <v>0</v>
      </c>
      <c r="AB232" s="183">
        <f>'Initial Info Client Demographic'!E218</f>
        <v>0</v>
      </c>
      <c r="AC232" s="183">
        <f>'Initial Info Client Demographic'!F218</f>
        <v>0</v>
      </c>
      <c r="AD232" s="183">
        <f>'Initial Info Client Demographic'!G218</f>
        <v>0</v>
      </c>
      <c r="AE232" s="183">
        <f>'Initial Info Client Demographic'!H218</f>
        <v>0</v>
      </c>
      <c r="AF232" s="183">
        <f>'Initial Info Client Demographic'!I218</f>
        <v>0</v>
      </c>
      <c r="AG232" s="183">
        <f>'Initial Info Client Demographic'!J218</f>
        <v>0</v>
      </c>
    </row>
    <row r="233" spans="1:33" ht="50.1" customHeight="1" x14ac:dyDescent="0.25">
      <c r="A233" s="2">
        <f t="shared" si="20"/>
        <v>206</v>
      </c>
      <c r="B233" s="321">
        <f>'Initial Info Client Demographic'!B219</f>
        <v>0</v>
      </c>
      <c r="C233" s="322">
        <f>'Initial Info Client Demographic'!C219</f>
        <v>0</v>
      </c>
      <c r="D233" s="229"/>
      <c r="E233" s="237"/>
      <c r="F233" s="234"/>
      <c r="G233" s="239"/>
      <c r="H233" s="243"/>
      <c r="I233" s="213"/>
      <c r="J233" s="214"/>
      <c r="K233" s="168"/>
      <c r="L233" s="167"/>
      <c r="M233" s="216"/>
      <c r="N233" s="141"/>
      <c r="O233" s="249">
        <f t="shared" si="17"/>
        <v>0</v>
      </c>
      <c r="P233" s="140"/>
      <c r="Q233" s="253">
        <f t="shared" si="18"/>
        <v>0</v>
      </c>
      <c r="R233" s="254">
        <f t="shared" si="19"/>
        <v>0</v>
      </c>
      <c r="S233" s="211"/>
      <c r="U233" s="257">
        <f>'Initial Info Client Demographic'!D219</f>
        <v>0</v>
      </c>
      <c r="W233" s="179">
        <f>'Initial Info Client Demographic'!E219</f>
        <v>0</v>
      </c>
      <c r="X233" s="182">
        <f>'Initial Info Client Demographic'!F219</f>
        <v>0</v>
      </c>
      <c r="Y233" s="183">
        <f>'Initial Info Client Demographic'!G219</f>
        <v>0</v>
      </c>
      <c r="Z233" s="179">
        <f>'Initial Info Client Demographic'!H219</f>
        <v>0</v>
      </c>
      <c r="AA233" s="182">
        <f>'Initial Info Client Demographic'!I219</f>
        <v>0</v>
      </c>
      <c r="AB233" s="183">
        <f>'Initial Info Client Demographic'!E219</f>
        <v>0</v>
      </c>
      <c r="AC233" s="183">
        <f>'Initial Info Client Demographic'!F219</f>
        <v>0</v>
      </c>
      <c r="AD233" s="183">
        <f>'Initial Info Client Demographic'!G219</f>
        <v>0</v>
      </c>
      <c r="AE233" s="183">
        <f>'Initial Info Client Demographic'!H219</f>
        <v>0</v>
      </c>
      <c r="AF233" s="183">
        <f>'Initial Info Client Demographic'!I219</f>
        <v>0</v>
      </c>
      <c r="AG233" s="183">
        <f>'Initial Info Client Demographic'!J219</f>
        <v>0</v>
      </c>
    </row>
    <row r="234" spans="1:33" ht="50.1" customHeight="1" x14ac:dyDescent="0.25">
      <c r="A234" s="2">
        <f t="shared" si="20"/>
        <v>207</v>
      </c>
      <c r="B234" s="319">
        <f>'Initial Info Client Demographic'!B220</f>
        <v>0</v>
      </c>
      <c r="C234" s="320">
        <f>'Initial Info Client Demographic'!C220</f>
        <v>0</v>
      </c>
      <c r="D234" s="244"/>
      <c r="E234" s="236"/>
      <c r="F234" s="259"/>
      <c r="G234" s="238"/>
      <c r="H234" s="242"/>
      <c r="I234" s="213"/>
      <c r="J234" s="214"/>
      <c r="K234" s="169"/>
      <c r="L234" s="166"/>
      <c r="M234" s="215"/>
      <c r="N234" s="123"/>
      <c r="O234" s="249">
        <f t="shared" si="17"/>
        <v>0</v>
      </c>
      <c r="P234" s="96"/>
      <c r="Q234" s="251">
        <f t="shared" si="18"/>
        <v>0</v>
      </c>
      <c r="R234" s="252">
        <f t="shared" si="19"/>
        <v>0</v>
      </c>
      <c r="S234" s="211"/>
      <c r="U234" s="257">
        <f>'Initial Info Client Demographic'!D220</f>
        <v>0</v>
      </c>
      <c r="W234" s="179">
        <f>'Initial Info Client Demographic'!E220</f>
        <v>0</v>
      </c>
      <c r="X234" s="182">
        <f>'Initial Info Client Demographic'!F220</f>
        <v>0</v>
      </c>
      <c r="Y234" s="183">
        <f>'Initial Info Client Demographic'!G220</f>
        <v>0</v>
      </c>
      <c r="Z234" s="179">
        <f>'Initial Info Client Demographic'!H220</f>
        <v>0</v>
      </c>
      <c r="AA234" s="182">
        <f>'Initial Info Client Demographic'!I220</f>
        <v>0</v>
      </c>
      <c r="AB234" s="183">
        <f>'Initial Info Client Demographic'!E220</f>
        <v>0</v>
      </c>
      <c r="AC234" s="183">
        <f>'Initial Info Client Demographic'!F220</f>
        <v>0</v>
      </c>
      <c r="AD234" s="183">
        <f>'Initial Info Client Demographic'!G220</f>
        <v>0</v>
      </c>
      <c r="AE234" s="183">
        <f>'Initial Info Client Demographic'!H220</f>
        <v>0</v>
      </c>
      <c r="AF234" s="183">
        <f>'Initial Info Client Demographic'!I220</f>
        <v>0</v>
      </c>
      <c r="AG234" s="183">
        <f>'Initial Info Client Demographic'!J220</f>
        <v>0</v>
      </c>
    </row>
    <row r="235" spans="1:33" ht="50.1" customHeight="1" x14ac:dyDescent="0.25">
      <c r="A235" s="2">
        <f t="shared" si="20"/>
        <v>208</v>
      </c>
      <c r="B235" s="321">
        <f>'Initial Info Client Demographic'!B221</f>
        <v>0</v>
      </c>
      <c r="C235" s="322">
        <f>'Initial Info Client Demographic'!C221</f>
        <v>0</v>
      </c>
      <c r="D235" s="229"/>
      <c r="E235" s="237"/>
      <c r="F235" s="234"/>
      <c r="G235" s="239"/>
      <c r="H235" s="243"/>
      <c r="I235" s="213"/>
      <c r="J235" s="214"/>
      <c r="K235" s="168"/>
      <c r="L235" s="167"/>
      <c r="M235" s="216"/>
      <c r="N235" s="141"/>
      <c r="O235" s="249">
        <f t="shared" si="17"/>
        <v>0</v>
      </c>
      <c r="P235" s="140"/>
      <c r="Q235" s="253">
        <f t="shared" si="18"/>
        <v>0</v>
      </c>
      <c r="R235" s="254">
        <f t="shared" si="19"/>
        <v>0</v>
      </c>
      <c r="S235" s="211"/>
      <c r="U235" s="257">
        <f>'Initial Info Client Demographic'!D221</f>
        <v>0</v>
      </c>
      <c r="W235" s="179">
        <f>'Initial Info Client Demographic'!E221</f>
        <v>0</v>
      </c>
      <c r="X235" s="182">
        <f>'Initial Info Client Demographic'!F221</f>
        <v>0</v>
      </c>
      <c r="Y235" s="183">
        <f>'Initial Info Client Demographic'!G221</f>
        <v>0</v>
      </c>
      <c r="Z235" s="179">
        <f>'Initial Info Client Demographic'!H221</f>
        <v>0</v>
      </c>
      <c r="AA235" s="182">
        <f>'Initial Info Client Demographic'!I221</f>
        <v>0</v>
      </c>
      <c r="AB235" s="183">
        <f>'Initial Info Client Demographic'!E221</f>
        <v>0</v>
      </c>
      <c r="AC235" s="183">
        <f>'Initial Info Client Demographic'!F221</f>
        <v>0</v>
      </c>
      <c r="AD235" s="183">
        <f>'Initial Info Client Demographic'!G221</f>
        <v>0</v>
      </c>
      <c r="AE235" s="183">
        <f>'Initial Info Client Demographic'!H221</f>
        <v>0</v>
      </c>
      <c r="AF235" s="183">
        <f>'Initial Info Client Demographic'!I221</f>
        <v>0</v>
      </c>
      <c r="AG235" s="183">
        <f>'Initial Info Client Demographic'!J221</f>
        <v>0</v>
      </c>
    </row>
    <row r="236" spans="1:33" ht="50.1" customHeight="1" x14ac:dyDescent="0.25">
      <c r="A236" s="2">
        <f t="shared" si="20"/>
        <v>209</v>
      </c>
      <c r="B236" s="319">
        <f>'Initial Info Client Demographic'!B222</f>
        <v>0</v>
      </c>
      <c r="C236" s="320">
        <f>'Initial Info Client Demographic'!C222</f>
        <v>0</v>
      </c>
      <c r="D236" s="244"/>
      <c r="E236" s="236"/>
      <c r="F236" s="259"/>
      <c r="G236" s="240"/>
      <c r="H236" s="242"/>
      <c r="I236" s="213"/>
      <c r="J236" s="214"/>
      <c r="K236" s="169"/>
      <c r="L236" s="166"/>
      <c r="M236" s="215"/>
      <c r="N236" s="123"/>
      <c r="O236" s="249">
        <f t="shared" si="17"/>
        <v>0</v>
      </c>
      <c r="P236" s="96"/>
      <c r="Q236" s="251">
        <f t="shared" si="18"/>
        <v>0</v>
      </c>
      <c r="R236" s="252">
        <f t="shared" si="19"/>
        <v>0</v>
      </c>
      <c r="S236" s="211"/>
      <c r="U236" s="257">
        <f>'Initial Info Client Demographic'!D222</f>
        <v>0</v>
      </c>
      <c r="W236" s="179">
        <f>'Initial Info Client Demographic'!E222</f>
        <v>0</v>
      </c>
      <c r="X236" s="182">
        <f>'Initial Info Client Demographic'!F222</f>
        <v>0</v>
      </c>
      <c r="Y236" s="183">
        <f>'Initial Info Client Demographic'!G222</f>
        <v>0</v>
      </c>
      <c r="Z236" s="179">
        <f>'Initial Info Client Demographic'!H222</f>
        <v>0</v>
      </c>
      <c r="AA236" s="182">
        <f>'Initial Info Client Demographic'!I222</f>
        <v>0</v>
      </c>
      <c r="AB236" s="183">
        <f>'Initial Info Client Demographic'!E222</f>
        <v>0</v>
      </c>
      <c r="AC236" s="183">
        <f>'Initial Info Client Demographic'!F222</f>
        <v>0</v>
      </c>
      <c r="AD236" s="183">
        <f>'Initial Info Client Demographic'!G222</f>
        <v>0</v>
      </c>
      <c r="AE236" s="183">
        <f>'Initial Info Client Demographic'!H222</f>
        <v>0</v>
      </c>
      <c r="AF236" s="183">
        <f>'Initial Info Client Demographic'!I222</f>
        <v>0</v>
      </c>
      <c r="AG236" s="183">
        <f>'Initial Info Client Demographic'!J222</f>
        <v>0</v>
      </c>
    </row>
    <row r="237" spans="1:33" ht="50.1" customHeight="1" x14ac:dyDescent="0.25">
      <c r="A237" s="2">
        <f t="shared" si="20"/>
        <v>210</v>
      </c>
      <c r="B237" s="321">
        <f>'Initial Info Client Demographic'!B223</f>
        <v>0</v>
      </c>
      <c r="C237" s="322">
        <f>'Initial Info Client Demographic'!C223</f>
        <v>0</v>
      </c>
      <c r="D237" s="229"/>
      <c r="E237" s="237"/>
      <c r="F237" s="234"/>
      <c r="G237" s="241"/>
      <c r="H237" s="243"/>
      <c r="I237" s="213"/>
      <c r="J237" s="214"/>
      <c r="K237" s="168"/>
      <c r="L237" s="167"/>
      <c r="M237" s="216"/>
      <c r="N237" s="141"/>
      <c r="O237" s="249">
        <f t="shared" si="17"/>
        <v>0</v>
      </c>
      <c r="P237" s="140"/>
      <c r="Q237" s="253">
        <f t="shared" si="18"/>
        <v>0</v>
      </c>
      <c r="R237" s="254">
        <f t="shared" si="19"/>
        <v>0</v>
      </c>
      <c r="S237" s="211"/>
      <c r="U237" s="257">
        <f>'Initial Info Client Demographic'!D223</f>
        <v>0</v>
      </c>
      <c r="W237" s="179">
        <f>'Initial Info Client Demographic'!E223</f>
        <v>0</v>
      </c>
      <c r="X237" s="182">
        <f>'Initial Info Client Demographic'!F223</f>
        <v>0</v>
      </c>
      <c r="Y237" s="183">
        <f>'Initial Info Client Demographic'!G223</f>
        <v>0</v>
      </c>
      <c r="Z237" s="179">
        <f>'Initial Info Client Demographic'!H223</f>
        <v>0</v>
      </c>
      <c r="AA237" s="182">
        <f>'Initial Info Client Demographic'!I223</f>
        <v>0</v>
      </c>
      <c r="AB237" s="183">
        <f>'Initial Info Client Demographic'!E223</f>
        <v>0</v>
      </c>
      <c r="AC237" s="183">
        <f>'Initial Info Client Demographic'!F223</f>
        <v>0</v>
      </c>
      <c r="AD237" s="183">
        <f>'Initial Info Client Demographic'!G223</f>
        <v>0</v>
      </c>
      <c r="AE237" s="183">
        <f>'Initial Info Client Demographic'!H223</f>
        <v>0</v>
      </c>
      <c r="AF237" s="183">
        <f>'Initial Info Client Demographic'!I223</f>
        <v>0</v>
      </c>
      <c r="AG237" s="183">
        <f>'Initial Info Client Demographic'!J223</f>
        <v>0</v>
      </c>
    </row>
    <row r="238" spans="1:33" ht="50.1" customHeight="1" x14ac:dyDescent="0.25">
      <c r="A238" s="2">
        <f t="shared" si="20"/>
        <v>211</v>
      </c>
      <c r="B238" s="319">
        <f>'Initial Info Client Demographic'!B224</f>
        <v>0</v>
      </c>
      <c r="C238" s="320">
        <f>'Initial Info Client Demographic'!C224</f>
        <v>0</v>
      </c>
      <c r="D238" s="244"/>
      <c r="E238" s="236"/>
      <c r="F238" s="259"/>
      <c r="G238" s="238"/>
      <c r="H238" s="242"/>
      <c r="I238" s="213"/>
      <c r="J238" s="214"/>
      <c r="K238" s="169"/>
      <c r="L238" s="166"/>
      <c r="M238" s="215"/>
      <c r="N238" s="123"/>
      <c r="O238" s="249">
        <f t="shared" si="17"/>
        <v>0</v>
      </c>
      <c r="P238" s="96"/>
      <c r="Q238" s="251">
        <f t="shared" si="18"/>
        <v>0</v>
      </c>
      <c r="R238" s="252">
        <f t="shared" si="19"/>
        <v>0</v>
      </c>
      <c r="S238" s="211"/>
      <c r="U238" s="257">
        <f>'Initial Info Client Demographic'!D224</f>
        <v>0</v>
      </c>
      <c r="W238" s="179">
        <f>'Initial Info Client Demographic'!E224</f>
        <v>0</v>
      </c>
      <c r="X238" s="182">
        <f>'Initial Info Client Demographic'!F224</f>
        <v>0</v>
      </c>
      <c r="Y238" s="183">
        <f>'Initial Info Client Demographic'!G224</f>
        <v>0</v>
      </c>
      <c r="Z238" s="179">
        <f>'Initial Info Client Demographic'!H224</f>
        <v>0</v>
      </c>
      <c r="AA238" s="182">
        <f>'Initial Info Client Demographic'!I224</f>
        <v>0</v>
      </c>
      <c r="AB238" s="183">
        <f>'Initial Info Client Demographic'!E224</f>
        <v>0</v>
      </c>
      <c r="AC238" s="183">
        <f>'Initial Info Client Demographic'!F224</f>
        <v>0</v>
      </c>
      <c r="AD238" s="183">
        <f>'Initial Info Client Demographic'!G224</f>
        <v>0</v>
      </c>
      <c r="AE238" s="183">
        <f>'Initial Info Client Demographic'!H224</f>
        <v>0</v>
      </c>
      <c r="AF238" s="183">
        <f>'Initial Info Client Demographic'!I224</f>
        <v>0</v>
      </c>
      <c r="AG238" s="183">
        <f>'Initial Info Client Demographic'!J224</f>
        <v>0</v>
      </c>
    </row>
    <row r="239" spans="1:33" ht="50.1" customHeight="1" x14ac:dyDescent="0.25">
      <c r="A239" s="2">
        <f t="shared" si="20"/>
        <v>212</v>
      </c>
      <c r="B239" s="321">
        <f>'Initial Info Client Demographic'!B225</f>
        <v>0</v>
      </c>
      <c r="C239" s="322">
        <f>'Initial Info Client Demographic'!C225</f>
        <v>0</v>
      </c>
      <c r="D239" s="229"/>
      <c r="E239" s="237"/>
      <c r="F239" s="234"/>
      <c r="G239" s="239"/>
      <c r="H239" s="243"/>
      <c r="I239" s="213"/>
      <c r="J239" s="214"/>
      <c r="K239" s="168"/>
      <c r="L239" s="167"/>
      <c r="M239" s="216"/>
      <c r="N239" s="141"/>
      <c r="O239" s="249">
        <f t="shared" si="17"/>
        <v>0</v>
      </c>
      <c r="P239" s="140"/>
      <c r="Q239" s="253">
        <f t="shared" si="18"/>
        <v>0</v>
      </c>
      <c r="R239" s="254">
        <f t="shared" si="19"/>
        <v>0</v>
      </c>
      <c r="S239" s="211"/>
      <c r="U239" s="257">
        <f>'Initial Info Client Demographic'!D225</f>
        <v>0</v>
      </c>
      <c r="W239" s="179">
        <f>'Initial Info Client Demographic'!E225</f>
        <v>0</v>
      </c>
      <c r="X239" s="182">
        <f>'Initial Info Client Demographic'!F225</f>
        <v>0</v>
      </c>
      <c r="Y239" s="183">
        <f>'Initial Info Client Demographic'!G225</f>
        <v>0</v>
      </c>
      <c r="Z239" s="179">
        <f>'Initial Info Client Demographic'!H225</f>
        <v>0</v>
      </c>
      <c r="AA239" s="182">
        <f>'Initial Info Client Demographic'!I225</f>
        <v>0</v>
      </c>
      <c r="AB239" s="183">
        <f>'Initial Info Client Demographic'!E225</f>
        <v>0</v>
      </c>
      <c r="AC239" s="183">
        <f>'Initial Info Client Demographic'!F225</f>
        <v>0</v>
      </c>
      <c r="AD239" s="183">
        <f>'Initial Info Client Demographic'!G225</f>
        <v>0</v>
      </c>
      <c r="AE239" s="183">
        <f>'Initial Info Client Demographic'!H225</f>
        <v>0</v>
      </c>
      <c r="AF239" s="183">
        <f>'Initial Info Client Demographic'!I225</f>
        <v>0</v>
      </c>
      <c r="AG239" s="183">
        <f>'Initial Info Client Demographic'!J225</f>
        <v>0</v>
      </c>
    </row>
    <row r="240" spans="1:33" ht="50.1" customHeight="1" x14ac:dyDescent="0.25">
      <c r="A240" s="2">
        <f t="shared" si="20"/>
        <v>213</v>
      </c>
      <c r="B240" s="319">
        <f>'Initial Info Client Demographic'!B226</f>
        <v>0</v>
      </c>
      <c r="C240" s="320">
        <f>'Initial Info Client Demographic'!C226</f>
        <v>0</v>
      </c>
      <c r="D240" s="244"/>
      <c r="E240" s="236"/>
      <c r="F240" s="259"/>
      <c r="G240" s="238"/>
      <c r="H240" s="242"/>
      <c r="I240" s="213"/>
      <c r="J240" s="214"/>
      <c r="K240" s="169"/>
      <c r="L240" s="166"/>
      <c r="M240" s="215"/>
      <c r="N240" s="123"/>
      <c r="O240" s="249">
        <f t="shared" si="17"/>
        <v>0</v>
      </c>
      <c r="P240" s="96"/>
      <c r="Q240" s="251">
        <f t="shared" si="18"/>
        <v>0</v>
      </c>
      <c r="R240" s="252">
        <f t="shared" si="19"/>
        <v>0</v>
      </c>
      <c r="S240" s="211"/>
      <c r="U240" s="257">
        <f>'Initial Info Client Demographic'!D226</f>
        <v>0</v>
      </c>
      <c r="W240" s="179">
        <f>'Initial Info Client Demographic'!E226</f>
        <v>0</v>
      </c>
      <c r="X240" s="182">
        <f>'Initial Info Client Demographic'!F226</f>
        <v>0</v>
      </c>
      <c r="Y240" s="183">
        <f>'Initial Info Client Demographic'!G226</f>
        <v>0</v>
      </c>
      <c r="Z240" s="179">
        <f>'Initial Info Client Demographic'!H226</f>
        <v>0</v>
      </c>
      <c r="AA240" s="182">
        <f>'Initial Info Client Demographic'!I226</f>
        <v>0</v>
      </c>
      <c r="AB240" s="183">
        <f>'Initial Info Client Demographic'!E226</f>
        <v>0</v>
      </c>
      <c r="AC240" s="183">
        <f>'Initial Info Client Demographic'!F226</f>
        <v>0</v>
      </c>
      <c r="AD240" s="183">
        <f>'Initial Info Client Demographic'!G226</f>
        <v>0</v>
      </c>
      <c r="AE240" s="183">
        <f>'Initial Info Client Demographic'!H226</f>
        <v>0</v>
      </c>
      <c r="AF240" s="183">
        <f>'Initial Info Client Demographic'!I226</f>
        <v>0</v>
      </c>
      <c r="AG240" s="183">
        <f>'Initial Info Client Demographic'!J226</f>
        <v>0</v>
      </c>
    </row>
    <row r="241" spans="1:33" ht="50.1" customHeight="1" x14ac:dyDescent="0.25">
      <c r="A241" s="2">
        <f t="shared" si="20"/>
        <v>214</v>
      </c>
      <c r="B241" s="321">
        <f>'Initial Info Client Demographic'!B227</f>
        <v>0</v>
      </c>
      <c r="C241" s="322">
        <f>'Initial Info Client Demographic'!C227</f>
        <v>0</v>
      </c>
      <c r="D241" s="229"/>
      <c r="E241" s="237"/>
      <c r="F241" s="234"/>
      <c r="G241" s="239"/>
      <c r="H241" s="243"/>
      <c r="I241" s="213"/>
      <c r="J241" s="214"/>
      <c r="K241" s="168"/>
      <c r="L241" s="167"/>
      <c r="M241" s="216"/>
      <c r="N241" s="141"/>
      <c r="O241" s="249">
        <f t="shared" si="17"/>
        <v>0</v>
      </c>
      <c r="P241" s="140"/>
      <c r="Q241" s="253">
        <f t="shared" si="18"/>
        <v>0</v>
      </c>
      <c r="R241" s="254">
        <f t="shared" si="19"/>
        <v>0</v>
      </c>
      <c r="S241" s="211"/>
      <c r="U241" s="257">
        <f>'Initial Info Client Demographic'!D227</f>
        <v>0</v>
      </c>
      <c r="W241" s="179">
        <f>'Initial Info Client Demographic'!E227</f>
        <v>0</v>
      </c>
      <c r="X241" s="182">
        <f>'Initial Info Client Demographic'!F227</f>
        <v>0</v>
      </c>
      <c r="Y241" s="183">
        <f>'Initial Info Client Demographic'!G227</f>
        <v>0</v>
      </c>
      <c r="Z241" s="179">
        <f>'Initial Info Client Demographic'!H227</f>
        <v>0</v>
      </c>
      <c r="AA241" s="182">
        <f>'Initial Info Client Demographic'!I227</f>
        <v>0</v>
      </c>
      <c r="AB241" s="183">
        <f>'Initial Info Client Demographic'!E227</f>
        <v>0</v>
      </c>
      <c r="AC241" s="183">
        <f>'Initial Info Client Demographic'!F227</f>
        <v>0</v>
      </c>
      <c r="AD241" s="183">
        <f>'Initial Info Client Demographic'!G227</f>
        <v>0</v>
      </c>
      <c r="AE241" s="183">
        <f>'Initial Info Client Demographic'!H227</f>
        <v>0</v>
      </c>
      <c r="AF241" s="183">
        <f>'Initial Info Client Demographic'!I227</f>
        <v>0</v>
      </c>
      <c r="AG241" s="183">
        <f>'Initial Info Client Demographic'!J227</f>
        <v>0</v>
      </c>
    </row>
    <row r="242" spans="1:33" ht="50.1" customHeight="1" x14ac:dyDescent="0.25">
      <c r="A242" s="2">
        <f t="shared" si="20"/>
        <v>215</v>
      </c>
      <c r="B242" s="319">
        <f>'Initial Info Client Demographic'!B228</f>
        <v>0</v>
      </c>
      <c r="C242" s="320">
        <f>'Initial Info Client Demographic'!C228</f>
        <v>0</v>
      </c>
      <c r="D242" s="244"/>
      <c r="E242" s="236"/>
      <c r="F242" s="259"/>
      <c r="G242" s="238"/>
      <c r="H242" s="242"/>
      <c r="I242" s="213"/>
      <c r="J242" s="214"/>
      <c r="K242" s="169"/>
      <c r="L242" s="166"/>
      <c r="M242" s="215"/>
      <c r="N242" s="123"/>
      <c r="O242" s="249">
        <f t="shared" si="17"/>
        <v>0</v>
      </c>
      <c r="P242" s="96"/>
      <c r="Q242" s="251">
        <f t="shared" si="18"/>
        <v>0</v>
      </c>
      <c r="R242" s="252">
        <f t="shared" si="19"/>
        <v>0</v>
      </c>
      <c r="S242" s="211"/>
      <c r="U242" s="257">
        <f>'Initial Info Client Demographic'!D228</f>
        <v>0</v>
      </c>
      <c r="W242" s="179">
        <f>'Initial Info Client Demographic'!E228</f>
        <v>0</v>
      </c>
      <c r="X242" s="182">
        <f>'Initial Info Client Demographic'!F228</f>
        <v>0</v>
      </c>
      <c r="Y242" s="183">
        <f>'Initial Info Client Demographic'!G228</f>
        <v>0</v>
      </c>
      <c r="Z242" s="179">
        <f>'Initial Info Client Demographic'!H228</f>
        <v>0</v>
      </c>
      <c r="AA242" s="182">
        <f>'Initial Info Client Demographic'!I228</f>
        <v>0</v>
      </c>
      <c r="AB242" s="183">
        <f>'Initial Info Client Demographic'!E228</f>
        <v>0</v>
      </c>
      <c r="AC242" s="183">
        <f>'Initial Info Client Demographic'!F228</f>
        <v>0</v>
      </c>
      <c r="AD242" s="183">
        <f>'Initial Info Client Demographic'!G228</f>
        <v>0</v>
      </c>
      <c r="AE242" s="183">
        <f>'Initial Info Client Demographic'!H228</f>
        <v>0</v>
      </c>
      <c r="AF242" s="183">
        <f>'Initial Info Client Demographic'!I228</f>
        <v>0</v>
      </c>
      <c r="AG242" s="183">
        <f>'Initial Info Client Demographic'!J228</f>
        <v>0</v>
      </c>
    </row>
    <row r="243" spans="1:33" ht="50.1" customHeight="1" x14ac:dyDescent="0.25">
      <c r="A243" s="2">
        <f t="shared" si="20"/>
        <v>216</v>
      </c>
      <c r="B243" s="321">
        <f>'Initial Info Client Demographic'!B229</f>
        <v>0</v>
      </c>
      <c r="C243" s="322">
        <f>'Initial Info Client Demographic'!C229</f>
        <v>0</v>
      </c>
      <c r="D243" s="229"/>
      <c r="E243" s="237"/>
      <c r="F243" s="234"/>
      <c r="G243" s="239"/>
      <c r="H243" s="243"/>
      <c r="I243" s="213"/>
      <c r="J243" s="214"/>
      <c r="K243" s="168"/>
      <c r="L243" s="167"/>
      <c r="M243" s="216"/>
      <c r="N243" s="141"/>
      <c r="O243" s="249">
        <f t="shared" si="17"/>
        <v>0</v>
      </c>
      <c r="P243" s="140"/>
      <c r="Q243" s="253">
        <f t="shared" si="18"/>
        <v>0</v>
      </c>
      <c r="R243" s="254">
        <f t="shared" si="19"/>
        <v>0</v>
      </c>
      <c r="S243" s="211"/>
      <c r="U243" s="257">
        <f>'Initial Info Client Demographic'!D229</f>
        <v>0</v>
      </c>
      <c r="W243" s="179">
        <f>'Initial Info Client Demographic'!E229</f>
        <v>0</v>
      </c>
      <c r="X243" s="182">
        <f>'Initial Info Client Demographic'!F229</f>
        <v>0</v>
      </c>
      <c r="Y243" s="183">
        <f>'Initial Info Client Demographic'!G229</f>
        <v>0</v>
      </c>
      <c r="Z243" s="179">
        <f>'Initial Info Client Demographic'!H229</f>
        <v>0</v>
      </c>
      <c r="AA243" s="182">
        <f>'Initial Info Client Demographic'!I229</f>
        <v>0</v>
      </c>
      <c r="AB243" s="183">
        <f>'Initial Info Client Demographic'!E229</f>
        <v>0</v>
      </c>
      <c r="AC243" s="183">
        <f>'Initial Info Client Demographic'!F229</f>
        <v>0</v>
      </c>
      <c r="AD243" s="183">
        <f>'Initial Info Client Demographic'!G229</f>
        <v>0</v>
      </c>
      <c r="AE243" s="183">
        <f>'Initial Info Client Demographic'!H229</f>
        <v>0</v>
      </c>
      <c r="AF243" s="183">
        <f>'Initial Info Client Demographic'!I229</f>
        <v>0</v>
      </c>
      <c r="AG243" s="183">
        <f>'Initial Info Client Demographic'!J229</f>
        <v>0</v>
      </c>
    </row>
    <row r="244" spans="1:33" ht="50.1" customHeight="1" x14ac:dyDescent="0.25">
      <c r="A244" s="2">
        <f t="shared" si="20"/>
        <v>217</v>
      </c>
      <c r="B244" s="319">
        <f>'Initial Info Client Demographic'!B230</f>
        <v>0</v>
      </c>
      <c r="C244" s="320">
        <f>'Initial Info Client Demographic'!C230</f>
        <v>0</v>
      </c>
      <c r="D244" s="244"/>
      <c r="E244" s="236"/>
      <c r="F244" s="259"/>
      <c r="G244" s="238"/>
      <c r="H244" s="242"/>
      <c r="I244" s="213"/>
      <c r="J244" s="214"/>
      <c r="K244" s="169"/>
      <c r="L244" s="166"/>
      <c r="M244" s="215"/>
      <c r="N244" s="123"/>
      <c r="O244" s="249">
        <f t="shared" si="17"/>
        <v>0</v>
      </c>
      <c r="P244" s="96"/>
      <c r="Q244" s="251">
        <f t="shared" si="18"/>
        <v>0</v>
      </c>
      <c r="R244" s="252">
        <f t="shared" si="19"/>
        <v>0</v>
      </c>
      <c r="S244" s="211"/>
      <c r="U244" s="257">
        <f>'Initial Info Client Demographic'!D230</f>
        <v>0</v>
      </c>
      <c r="W244" s="179">
        <f>'Initial Info Client Demographic'!E230</f>
        <v>0</v>
      </c>
      <c r="X244" s="182">
        <f>'Initial Info Client Demographic'!F230</f>
        <v>0</v>
      </c>
      <c r="Y244" s="183">
        <f>'Initial Info Client Demographic'!G230</f>
        <v>0</v>
      </c>
      <c r="Z244" s="179">
        <f>'Initial Info Client Demographic'!H230</f>
        <v>0</v>
      </c>
      <c r="AA244" s="182">
        <f>'Initial Info Client Demographic'!I230</f>
        <v>0</v>
      </c>
      <c r="AB244" s="183">
        <f>'Initial Info Client Demographic'!E230</f>
        <v>0</v>
      </c>
      <c r="AC244" s="183">
        <f>'Initial Info Client Demographic'!F230</f>
        <v>0</v>
      </c>
      <c r="AD244" s="183">
        <f>'Initial Info Client Demographic'!G230</f>
        <v>0</v>
      </c>
      <c r="AE244" s="183">
        <f>'Initial Info Client Demographic'!H230</f>
        <v>0</v>
      </c>
      <c r="AF244" s="183">
        <f>'Initial Info Client Demographic'!I230</f>
        <v>0</v>
      </c>
      <c r="AG244" s="183">
        <f>'Initial Info Client Demographic'!J230</f>
        <v>0</v>
      </c>
    </row>
    <row r="245" spans="1:33" ht="50.1" customHeight="1" x14ac:dyDescent="0.25">
      <c r="A245" s="2">
        <f t="shared" si="20"/>
        <v>218</v>
      </c>
      <c r="B245" s="321">
        <f>'Initial Info Client Demographic'!B231</f>
        <v>0</v>
      </c>
      <c r="C245" s="322">
        <f>'Initial Info Client Demographic'!C231</f>
        <v>0</v>
      </c>
      <c r="D245" s="229"/>
      <c r="E245" s="237"/>
      <c r="F245" s="234"/>
      <c r="G245" s="239"/>
      <c r="H245" s="243"/>
      <c r="I245" s="213"/>
      <c r="J245" s="214"/>
      <c r="K245" s="168"/>
      <c r="L245" s="167"/>
      <c r="M245" s="216"/>
      <c r="N245" s="141"/>
      <c r="O245" s="249">
        <f t="shared" si="17"/>
        <v>0</v>
      </c>
      <c r="P245" s="140"/>
      <c r="Q245" s="253">
        <f t="shared" si="18"/>
        <v>0</v>
      </c>
      <c r="R245" s="254">
        <f t="shared" si="19"/>
        <v>0</v>
      </c>
      <c r="S245" s="211"/>
      <c r="U245" s="257">
        <f>'Initial Info Client Demographic'!D231</f>
        <v>0</v>
      </c>
      <c r="W245" s="179">
        <f>'Initial Info Client Demographic'!E231</f>
        <v>0</v>
      </c>
      <c r="X245" s="182">
        <f>'Initial Info Client Demographic'!F231</f>
        <v>0</v>
      </c>
      <c r="Y245" s="183">
        <f>'Initial Info Client Demographic'!G231</f>
        <v>0</v>
      </c>
      <c r="Z245" s="179">
        <f>'Initial Info Client Demographic'!H231</f>
        <v>0</v>
      </c>
      <c r="AA245" s="182">
        <f>'Initial Info Client Demographic'!I231</f>
        <v>0</v>
      </c>
      <c r="AB245" s="183">
        <f>'Initial Info Client Demographic'!E231</f>
        <v>0</v>
      </c>
      <c r="AC245" s="183">
        <f>'Initial Info Client Demographic'!F231</f>
        <v>0</v>
      </c>
      <c r="AD245" s="183">
        <f>'Initial Info Client Demographic'!G231</f>
        <v>0</v>
      </c>
      <c r="AE245" s="183">
        <f>'Initial Info Client Demographic'!H231</f>
        <v>0</v>
      </c>
      <c r="AF245" s="183">
        <f>'Initial Info Client Demographic'!I231</f>
        <v>0</v>
      </c>
      <c r="AG245" s="183">
        <f>'Initial Info Client Demographic'!J231</f>
        <v>0</v>
      </c>
    </row>
    <row r="246" spans="1:33" ht="50.1" customHeight="1" x14ac:dyDescent="0.25">
      <c r="A246" s="2">
        <f t="shared" si="20"/>
        <v>219</v>
      </c>
      <c r="B246" s="319">
        <f>'Initial Info Client Demographic'!B232</f>
        <v>0</v>
      </c>
      <c r="C246" s="320">
        <f>'Initial Info Client Demographic'!C232</f>
        <v>0</v>
      </c>
      <c r="D246" s="244"/>
      <c r="E246" s="236"/>
      <c r="F246" s="259"/>
      <c r="G246" s="240"/>
      <c r="H246" s="242"/>
      <c r="I246" s="213"/>
      <c r="J246" s="214"/>
      <c r="K246" s="169"/>
      <c r="L246" s="166"/>
      <c r="M246" s="215"/>
      <c r="N246" s="123"/>
      <c r="O246" s="249">
        <f t="shared" si="17"/>
        <v>0</v>
      </c>
      <c r="P246" s="96"/>
      <c r="Q246" s="251">
        <f t="shared" si="18"/>
        <v>0</v>
      </c>
      <c r="R246" s="252">
        <f t="shared" si="19"/>
        <v>0</v>
      </c>
      <c r="S246" s="211"/>
      <c r="U246" s="257">
        <f>'Initial Info Client Demographic'!D232</f>
        <v>0</v>
      </c>
      <c r="W246" s="179">
        <f>'Initial Info Client Demographic'!E232</f>
        <v>0</v>
      </c>
      <c r="X246" s="182">
        <f>'Initial Info Client Demographic'!F232</f>
        <v>0</v>
      </c>
      <c r="Y246" s="183">
        <f>'Initial Info Client Demographic'!G232</f>
        <v>0</v>
      </c>
      <c r="Z246" s="179">
        <f>'Initial Info Client Demographic'!H232</f>
        <v>0</v>
      </c>
      <c r="AA246" s="182">
        <f>'Initial Info Client Demographic'!I232</f>
        <v>0</v>
      </c>
      <c r="AB246" s="183">
        <f>'Initial Info Client Demographic'!E232</f>
        <v>0</v>
      </c>
      <c r="AC246" s="183">
        <f>'Initial Info Client Demographic'!F232</f>
        <v>0</v>
      </c>
      <c r="AD246" s="183">
        <f>'Initial Info Client Demographic'!G232</f>
        <v>0</v>
      </c>
      <c r="AE246" s="183">
        <f>'Initial Info Client Demographic'!H232</f>
        <v>0</v>
      </c>
      <c r="AF246" s="183">
        <f>'Initial Info Client Demographic'!I232</f>
        <v>0</v>
      </c>
      <c r="AG246" s="183">
        <f>'Initial Info Client Demographic'!J232</f>
        <v>0</v>
      </c>
    </row>
    <row r="247" spans="1:33" ht="50.1" customHeight="1" x14ac:dyDescent="0.25">
      <c r="A247" s="2">
        <f t="shared" si="20"/>
        <v>220</v>
      </c>
      <c r="B247" s="321">
        <f>'Initial Info Client Demographic'!B233</f>
        <v>0</v>
      </c>
      <c r="C247" s="322">
        <f>'Initial Info Client Demographic'!C233</f>
        <v>0</v>
      </c>
      <c r="D247" s="229"/>
      <c r="E247" s="237"/>
      <c r="F247" s="234"/>
      <c r="G247" s="241"/>
      <c r="H247" s="243"/>
      <c r="I247" s="213"/>
      <c r="J247" s="214"/>
      <c r="K247" s="168"/>
      <c r="L247" s="167"/>
      <c r="M247" s="216"/>
      <c r="N247" s="141"/>
      <c r="O247" s="249">
        <f t="shared" si="17"/>
        <v>0</v>
      </c>
      <c r="P247" s="140"/>
      <c r="Q247" s="253">
        <f t="shared" si="18"/>
        <v>0</v>
      </c>
      <c r="R247" s="254">
        <f t="shared" si="19"/>
        <v>0</v>
      </c>
      <c r="S247" s="211"/>
      <c r="U247" s="257">
        <f>'Initial Info Client Demographic'!D233</f>
        <v>0</v>
      </c>
      <c r="W247" s="179">
        <f>'Initial Info Client Demographic'!E233</f>
        <v>0</v>
      </c>
      <c r="X247" s="182">
        <f>'Initial Info Client Demographic'!F233</f>
        <v>0</v>
      </c>
      <c r="Y247" s="183">
        <f>'Initial Info Client Demographic'!G233</f>
        <v>0</v>
      </c>
      <c r="Z247" s="179">
        <f>'Initial Info Client Demographic'!H233</f>
        <v>0</v>
      </c>
      <c r="AA247" s="182">
        <f>'Initial Info Client Demographic'!I233</f>
        <v>0</v>
      </c>
      <c r="AB247" s="183">
        <f>'Initial Info Client Demographic'!E233</f>
        <v>0</v>
      </c>
      <c r="AC247" s="183">
        <f>'Initial Info Client Demographic'!F233</f>
        <v>0</v>
      </c>
      <c r="AD247" s="183">
        <f>'Initial Info Client Demographic'!G233</f>
        <v>0</v>
      </c>
      <c r="AE247" s="183">
        <f>'Initial Info Client Demographic'!H233</f>
        <v>0</v>
      </c>
      <c r="AF247" s="183">
        <f>'Initial Info Client Demographic'!I233</f>
        <v>0</v>
      </c>
      <c r="AG247" s="183">
        <f>'Initial Info Client Demographic'!J233</f>
        <v>0</v>
      </c>
    </row>
    <row r="248" spans="1:33" ht="50.1" customHeight="1" x14ac:dyDescent="0.25">
      <c r="A248" s="2">
        <f t="shared" si="20"/>
        <v>221</v>
      </c>
      <c r="B248" s="319">
        <f>'Initial Info Client Demographic'!B234</f>
        <v>0</v>
      </c>
      <c r="C248" s="320">
        <f>'Initial Info Client Demographic'!C234</f>
        <v>0</v>
      </c>
      <c r="D248" s="244"/>
      <c r="E248" s="236"/>
      <c r="F248" s="259"/>
      <c r="G248" s="238"/>
      <c r="H248" s="242"/>
      <c r="I248" s="213"/>
      <c r="J248" s="214"/>
      <c r="K248" s="169"/>
      <c r="L248" s="166"/>
      <c r="M248" s="215"/>
      <c r="N248" s="123"/>
      <c r="O248" s="249">
        <f t="shared" si="17"/>
        <v>0</v>
      </c>
      <c r="P248" s="96"/>
      <c r="Q248" s="251">
        <f t="shared" si="18"/>
        <v>0</v>
      </c>
      <c r="R248" s="252">
        <f t="shared" si="19"/>
        <v>0</v>
      </c>
      <c r="S248" s="211"/>
      <c r="U248" s="257">
        <f>'Initial Info Client Demographic'!D234</f>
        <v>0</v>
      </c>
      <c r="W248" s="179">
        <f>'Initial Info Client Demographic'!E234</f>
        <v>0</v>
      </c>
      <c r="X248" s="182">
        <f>'Initial Info Client Demographic'!F234</f>
        <v>0</v>
      </c>
      <c r="Y248" s="183">
        <f>'Initial Info Client Demographic'!G234</f>
        <v>0</v>
      </c>
      <c r="Z248" s="179">
        <f>'Initial Info Client Demographic'!H234</f>
        <v>0</v>
      </c>
      <c r="AA248" s="182">
        <f>'Initial Info Client Demographic'!I234</f>
        <v>0</v>
      </c>
      <c r="AB248" s="183">
        <f>'Initial Info Client Demographic'!E234</f>
        <v>0</v>
      </c>
      <c r="AC248" s="183">
        <f>'Initial Info Client Demographic'!F234</f>
        <v>0</v>
      </c>
      <c r="AD248" s="183">
        <f>'Initial Info Client Demographic'!G234</f>
        <v>0</v>
      </c>
      <c r="AE248" s="183">
        <f>'Initial Info Client Demographic'!H234</f>
        <v>0</v>
      </c>
      <c r="AF248" s="183">
        <f>'Initial Info Client Demographic'!I234</f>
        <v>0</v>
      </c>
      <c r="AG248" s="183">
        <f>'Initial Info Client Demographic'!J234</f>
        <v>0</v>
      </c>
    </row>
    <row r="249" spans="1:33" ht="50.1" customHeight="1" x14ac:dyDescent="0.25">
      <c r="A249" s="2">
        <f t="shared" si="20"/>
        <v>222</v>
      </c>
      <c r="B249" s="321">
        <f>'Initial Info Client Demographic'!B235</f>
        <v>0</v>
      </c>
      <c r="C249" s="322">
        <f>'Initial Info Client Demographic'!C235</f>
        <v>0</v>
      </c>
      <c r="D249" s="229"/>
      <c r="E249" s="237"/>
      <c r="F249" s="234"/>
      <c r="G249" s="239"/>
      <c r="H249" s="243"/>
      <c r="I249" s="213"/>
      <c r="J249" s="214"/>
      <c r="K249" s="168"/>
      <c r="L249" s="167"/>
      <c r="M249" s="216"/>
      <c r="N249" s="141"/>
      <c r="O249" s="249">
        <f t="shared" si="17"/>
        <v>0</v>
      </c>
      <c r="P249" s="140"/>
      <c r="Q249" s="253">
        <f t="shared" si="18"/>
        <v>0</v>
      </c>
      <c r="R249" s="254">
        <f t="shared" si="19"/>
        <v>0</v>
      </c>
      <c r="S249" s="211"/>
      <c r="U249" s="257">
        <f>'Initial Info Client Demographic'!D235</f>
        <v>0</v>
      </c>
      <c r="W249" s="179">
        <f>'Initial Info Client Demographic'!E235</f>
        <v>0</v>
      </c>
      <c r="X249" s="182">
        <f>'Initial Info Client Demographic'!F235</f>
        <v>0</v>
      </c>
      <c r="Y249" s="183">
        <f>'Initial Info Client Demographic'!G235</f>
        <v>0</v>
      </c>
      <c r="Z249" s="179">
        <f>'Initial Info Client Demographic'!H235</f>
        <v>0</v>
      </c>
      <c r="AA249" s="182">
        <f>'Initial Info Client Demographic'!I235</f>
        <v>0</v>
      </c>
      <c r="AB249" s="183">
        <f>'Initial Info Client Demographic'!E235</f>
        <v>0</v>
      </c>
      <c r="AC249" s="183">
        <f>'Initial Info Client Demographic'!F235</f>
        <v>0</v>
      </c>
      <c r="AD249" s="183">
        <f>'Initial Info Client Demographic'!G235</f>
        <v>0</v>
      </c>
      <c r="AE249" s="183">
        <f>'Initial Info Client Demographic'!H235</f>
        <v>0</v>
      </c>
      <c r="AF249" s="183">
        <f>'Initial Info Client Demographic'!I235</f>
        <v>0</v>
      </c>
      <c r="AG249" s="183">
        <f>'Initial Info Client Demographic'!J235</f>
        <v>0</v>
      </c>
    </row>
    <row r="250" spans="1:33" ht="50.1" customHeight="1" x14ac:dyDescent="0.25">
      <c r="A250" s="2">
        <f t="shared" si="20"/>
        <v>223</v>
      </c>
      <c r="B250" s="319">
        <f>'Initial Info Client Demographic'!B236</f>
        <v>0</v>
      </c>
      <c r="C250" s="320">
        <f>'Initial Info Client Demographic'!C236</f>
        <v>0</v>
      </c>
      <c r="D250" s="244"/>
      <c r="E250" s="236"/>
      <c r="F250" s="259"/>
      <c r="G250" s="238"/>
      <c r="H250" s="242"/>
      <c r="I250" s="213"/>
      <c r="J250" s="214"/>
      <c r="K250" s="169"/>
      <c r="L250" s="166"/>
      <c r="M250" s="215"/>
      <c r="N250" s="123"/>
      <c r="O250" s="249">
        <f t="shared" si="17"/>
        <v>0</v>
      </c>
      <c r="P250" s="96"/>
      <c r="Q250" s="251">
        <f t="shared" si="18"/>
        <v>0</v>
      </c>
      <c r="R250" s="252">
        <f t="shared" si="19"/>
        <v>0</v>
      </c>
      <c r="S250" s="211"/>
      <c r="U250" s="257">
        <f>'Initial Info Client Demographic'!D236</f>
        <v>0</v>
      </c>
      <c r="W250" s="179">
        <f>'Initial Info Client Demographic'!E236</f>
        <v>0</v>
      </c>
      <c r="X250" s="182">
        <f>'Initial Info Client Demographic'!F236</f>
        <v>0</v>
      </c>
      <c r="Y250" s="183">
        <f>'Initial Info Client Demographic'!G236</f>
        <v>0</v>
      </c>
      <c r="Z250" s="179">
        <f>'Initial Info Client Demographic'!H236</f>
        <v>0</v>
      </c>
      <c r="AA250" s="182">
        <f>'Initial Info Client Demographic'!I236</f>
        <v>0</v>
      </c>
      <c r="AB250" s="183">
        <f>'Initial Info Client Demographic'!E236</f>
        <v>0</v>
      </c>
      <c r="AC250" s="183">
        <f>'Initial Info Client Demographic'!F236</f>
        <v>0</v>
      </c>
      <c r="AD250" s="183">
        <f>'Initial Info Client Demographic'!G236</f>
        <v>0</v>
      </c>
      <c r="AE250" s="183">
        <f>'Initial Info Client Demographic'!H236</f>
        <v>0</v>
      </c>
      <c r="AF250" s="183">
        <f>'Initial Info Client Demographic'!I236</f>
        <v>0</v>
      </c>
      <c r="AG250" s="183">
        <f>'Initial Info Client Demographic'!J236</f>
        <v>0</v>
      </c>
    </row>
    <row r="251" spans="1:33" ht="50.1" customHeight="1" x14ac:dyDescent="0.25">
      <c r="A251" s="2">
        <f t="shared" si="20"/>
        <v>224</v>
      </c>
      <c r="B251" s="321">
        <f>'Initial Info Client Demographic'!B237</f>
        <v>0</v>
      </c>
      <c r="C251" s="322">
        <f>'Initial Info Client Demographic'!C237</f>
        <v>0</v>
      </c>
      <c r="D251" s="229"/>
      <c r="E251" s="237"/>
      <c r="F251" s="234"/>
      <c r="G251" s="239"/>
      <c r="H251" s="243"/>
      <c r="I251" s="213"/>
      <c r="J251" s="214"/>
      <c r="K251" s="168"/>
      <c r="L251" s="167"/>
      <c r="M251" s="216"/>
      <c r="N251" s="141"/>
      <c r="O251" s="249">
        <f t="shared" si="17"/>
        <v>0</v>
      </c>
      <c r="P251" s="140"/>
      <c r="Q251" s="253">
        <f t="shared" si="18"/>
        <v>0</v>
      </c>
      <c r="R251" s="254">
        <f t="shared" si="19"/>
        <v>0</v>
      </c>
      <c r="S251" s="211"/>
      <c r="U251" s="257">
        <f>'Initial Info Client Demographic'!D237</f>
        <v>0</v>
      </c>
      <c r="W251" s="179">
        <f>'Initial Info Client Demographic'!E237</f>
        <v>0</v>
      </c>
      <c r="X251" s="182">
        <f>'Initial Info Client Demographic'!F237</f>
        <v>0</v>
      </c>
      <c r="Y251" s="183">
        <f>'Initial Info Client Demographic'!G237</f>
        <v>0</v>
      </c>
      <c r="Z251" s="179">
        <f>'Initial Info Client Demographic'!H237</f>
        <v>0</v>
      </c>
      <c r="AA251" s="182">
        <f>'Initial Info Client Demographic'!I237</f>
        <v>0</v>
      </c>
      <c r="AB251" s="183">
        <f>'Initial Info Client Demographic'!E237</f>
        <v>0</v>
      </c>
      <c r="AC251" s="183">
        <f>'Initial Info Client Demographic'!F237</f>
        <v>0</v>
      </c>
      <c r="AD251" s="183">
        <f>'Initial Info Client Demographic'!G237</f>
        <v>0</v>
      </c>
      <c r="AE251" s="183">
        <f>'Initial Info Client Demographic'!H237</f>
        <v>0</v>
      </c>
      <c r="AF251" s="183">
        <f>'Initial Info Client Demographic'!I237</f>
        <v>0</v>
      </c>
      <c r="AG251" s="183">
        <f>'Initial Info Client Demographic'!J237</f>
        <v>0</v>
      </c>
    </row>
    <row r="252" spans="1:33" ht="50.1" customHeight="1" x14ac:dyDescent="0.25">
      <c r="A252" s="2">
        <f t="shared" si="20"/>
        <v>225</v>
      </c>
      <c r="B252" s="319">
        <f>'Initial Info Client Demographic'!B238</f>
        <v>0</v>
      </c>
      <c r="C252" s="320">
        <f>'Initial Info Client Demographic'!C238</f>
        <v>0</v>
      </c>
      <c r="D252" s="244"/>
      <c r="E252" s="236"/>
      <c r="F252" s="259"/>
      <c r="G252" s="238"/>
      <c r="H252" s="242"/>
      <c r="I252" s="213"/>
      <c r="J252" s="214"/>
      <c r="K252" s="169"/>
      <c r="L252" s="166"/>
      <c r="M252" s="215"/>
      <c r="N252" s="123"/>
      <c r="O252" s="249">
        <f t="shared" si="17"/>
        <v>0</v>
      </c>
      <c r="P252" s="96"/>
      <c r="Q252" s="251">
        <f t="shared" si="18"/>
        <v>0</v>
      </c>
      <c r="R252" s="252">
        <f t="shared" si="19"/>
        <v>0</v>
      </c>
      <c r="S252" s="211"/>
      <c r="U252" s="257">
        <f>'Initial Info Client Demographic'!D238</f>
        <v>0</v>
      </c>
      <c r="W252" s="179">
        <f>'Initial Info Client Demographic'!E238</f>
        <v>0</v>
      </c>
      <c r="X252" s="182">
        <f>'Initial Info Client Demographic'!F238</f>
        <v>0</v>
      </c>
      <c r="Y252" s="183">
        <f>'Initial Info Client Demographic'!G238</f>
        <v>0</v>
      </c>
      <c r="Z252" s="179">
        <f>'Initial Info Client Demographic'!H238</f>
        <v>0</v>
      </c>
      <c r="AA252" s="182">
        <f>'Initial Info Client Demographic'!I238</f>
        <v>0</v>
      </c>
      <c r="AB252" s="183">
        <f>'Initial Info Client Demographic'!E238</f>
        <v>0</v>
      </c>
      <c r="AC252" s="183">
        <f>'Initial Info Client Demographic'!F238</f>
        <v>0</v>
      </c>
      <c r="AD252" s="183">
        <f>'Initial Info Client Demographic'!G238</f>
        <v>0</v>
      </c>
      <c r="AE252" s="183">
        <f>'Initial Info Client Demographic'!H238</f>
        <v>0</v>
      </c>
      <c r="AF252" s="183">
        <f>'Initial Info Client Demographic'!I238</f>
        <v>0</v>
      </c>
      <c r="AG252" s="183">
        <f>'Initial Info Client Demographic'!J238</f>
        <v>0</v>
      </c>
    </row>
    <row r="253" spans="1:33" ht="50.1" customHeight="1" x14ac:dyDescent="0.25">
      <c r="A253" s="2">
        <f t="shared" si="20"/>
        <v>226</v>
      </c>
      <c r="B253" s="321">
        <f>'Initial Info Client Demographic'!B239</f>
        <v>0</v>
      </c>
      <c r="C253" s="322">
        <f>'Initial Info Client Demographic'!C239</f>
        <v>0</v>
      </c>
      <c r="D253" s="229"/>
      <c r="E253" s="237"/>
      <c r="F253" s="234"/>
      <c r="G253" s="239"/>
      <c r="H253" s="243"/>
      <c r="I253" s="213"/>
      <c r="J253" s="214"/>
      <c r="K253" s="168"/>
      <c r="L253" s="167"/>
      <c r="M253" s="216"/>
      <c r="N253" s="141"/>
      <c r="O253" s="249">
        <f t="shared" si="17"/>
        <v>0</v>
      </c>
      <c r="P253" s="140"/>
      <c r="Q253" s="253">
        <f t="shared" si="18"/>
        <v>0</v>
      </c>
      <c r="R253" s="254">
        <f t="shared" si="19"/>
        <v>0</v>
      </c>
      <c r="S253" s="211"/>
      <c r="U253" s="257">
        <f>'Initial Info Client Demographic'!D239</f>
        <v>0</v>
      </c>
      <c r="W253" s="179">
        <f>'Initial Info Client Demographic'!E239</f>
        <v>0</v>
      </c>
      <c r="X253" s="182">
        <f>'Initial Info Client Demographic'!F239</f>
        <v>0</v>
      </c>
      <c r="Y253" s="183">
        <f>'Initial Info Client Demographic'!G239</f>
        <v>0</v>
      </c>
      <c r="Z253" s="179">
        <f>'Initial Info Client Demographic'!H239</f>
        <v>0</v>
      </c>
      <c r="AA253" s="182">
        <f>'Initial Info Client Demographic'!I239</f>
        <v>0</v>
      </c>
      <c r="AB253" s="183">
        <f>'Initial Info Client Demographic'!E239</f>
        <v>0</v>
      </c>
      <c r="AC253" s="183">
        <f>'Initial Info Client Demographic'!F239</f>
        <v>0</v>
      </c>
      <c r="AD253" s="183">
        <f>'Initial Info Client Demographic'!G239</f>
        <v>0</v>
      </c>
      <c r="AE253" s="183">
        <f>'Initial Info Client Demographic'!H239</f>
        <v>0</v>
      </c>
      <c r="AF253" s="183">
        <f>'Initial Info Client Demographic'!I239</f>
        <v>0</v>
      </c>
      <c r="AG253" s="183">
        <f>'Initial Info Client Demographic'!J239</f>
        <v>0</v>
      </c>
    </row>
    <row r="254" spans="1:33" ht="50.1" customHeight="1" x14ac:dyDescent="0.25">
      <c r="A254" s="2">
        <f t="shared" si="20"/>
        <v>227</v>
      </c>
      <c r="B254" s="319">
        <f>'Initial Info Client Demographic'!B240</f>
        <v>0</v>
      </c>
      <c r="C254" s="320">
        <f>'Initial Info Client Demographic'!C240</f>
        <v>0</v>
      </c>
      <c r="D254" s="244"/>
      <c r="E254" s="236"/>
      <c r="F254" s="259"/>
      <c r="G254" s="238"/>
      <c r="H254" s="242"/>
      <c r="I254" s="213"/>
      <c r="J254" s="214"/>
      <c r="K254" s="169"/>
      <c r="L254" s="166"/>
      <c r="M254" s="215"/>
      <c r="N254" s="123"/>
      <c r="O254" s="249">
        <f t="shared" si="17"/>
        <v>0</v>
      </c>
      <c r="P254" s="96"/>
      <c r="Q254" s="251">
        <f t="shared" si="18"/>
        <v>0</v>
      </c>
      <c r="R254" s="252">
        <f t="shared" si="19"/>
        <v>0</v>
      </c>
      <c r="S254" s="211"/>
      <c r="U254" s="257">
        <f>'Initial Info Client Demographic'!D240</f>
        <v>0</v>
      </c>
      <c r="W254" s="179">
        <f>'Initial Info Client Demographic'!E240</f>
        <v>0</v>
      </c>
      <c r="X254" s="182">
        <f>'Initial Info Client Demographic'!F240</f>
        <v>0</v>
      </c>
      <c r="Y254" s="183">
        <f>'Initial Info Client Demographic'!G240</f>
        <v>0</v>
      </c>
      <c r="Z254" s="179">
        <f>'Initial Info Client Demographic'!H240</f>
        <v>0</v>
      </c>
      <c r="AA254" s="182">
        <f>'Initial Info Client Demographic'!I240</f>
        <v>0</v>
      </c>
      <c r="AB254" s="183">
        <f>'Initial Info Client Demographic'!E240</f>
        <v>0</v>
      </c>
      <c r="AC254" s="183">
        <f>'Initial Info Client Demographic'!F240</f>
        <v>0</v>
      </c>
      <c r="AD254" s="183">
        <f>'Initial Info Client Demographic'!G240</f>
        <v>0</v>
      </c>
      <c r="AE254" s="183">
        <f>'Initial Info Client Demographic'!H240</f>
        <v>0</v>
      </c>
      <c r="AF254" s="183">
        <f>'Initial Info Client Demographic'!I240</f>
        <v>0</v>
      </c>
      <c r="AG254" s="183">
        <f>'Initial Info Client Demographic'!J240</f>
        <v>0</v>
      </c>
    </row>
    <row r="255" spans="1:33" ht="50.1" customHeight="1" x14ac:dyDescent="0.25">
      <c r="A255" s="2">
        <f t="shared" si="20"/>
        <v>228</v>
      </c>
      <c r="B255" s="321">
        <f>'Initial Info Client Demographic'!B241</f>
        <v>0</v>
      </c>
      <c r="C255" s="322">
        <f>'Initial Info Client Demographic'!C241</f>
        <v>0</v>
      </c>
      <c r="D255" s="229"/>
      <c r="E255" s="237"/>
      <c r="F255" s="234"/>
      <c r="G255" s="239"/>
      <c r="H255" s="243"/>
      <c r="I255" s="213"/>
      <c r="J255" s="214"/>
      <c r="K255" s="168"/>
      <c r="L255" s="167"/>
      <c r="M255" s="216"/>
      <c r="N255" s="141"/>
      <c r="O255" s="249">
        <f t="shared" si="17"/>
        <v>0</v>
      </c>
      <c r="P255" s="140"/>
      <c r="Q255" s="253">
        <f t="shared" si="18"/>
        <v>0</v>
      </c>
      <c r="R255" s="254">
        <f t="shared" si="19"/>
        <v>0</v>
      </c>
      <c r="S255" s="211"/>
      <c r="U255" s="257">
        <f>'Initial Info Client Demographic'!D241</f>
        <v>0</v>
      </c>
      <c r="W255" s="179">
        <f>'Initial Info Client Demographic'!E241</f>
        <v>0</v>
      </c>
      <c r="X255" s="182">
        <f>'Initial Info Client Demographic'!F241</f>
        <v>0</v>
      </c>
      <c r="Y255" s="183">
        <f>'Initial Info Client Demographic'!G241</f>
        <v>0</v>
      </c>
      <c r="Z255" s="179">
        <f>'Initial Info Client Demographic'!H241</f>
        <v>0</v>
      </c>
      <c r="AA255" s="182">
        <f>'Initial Info Client Demographic'!I241</f>
        <v>0</v>
      </c>
      <c r="AB255" s="183">
        <f>'Initial Info Client Demographic'!E241</f>
        <v>0</v>
      </c>
      <c r="AC255" s="183">
        <f>'Initial Info Client Demographic'!F241</f>
        <v>0</v>
      </c>
      <c r="AD255" s="183">
        <f>'Initial Info Client Demographic'!G241</f>
        <v>0</v>
      </c>
      <c r="AE255" s="183">
        <f>'Initial Info Client Demographic'!H241</f>
        <v>0</v>
      </c>
      <c r="AF255" s="183">
        <f>'Initial Info Client Demographic'!I241</f>
        <v>0</v>
      </c>
      <c r="AG255" s="183">
        <f>'Initial Info Client Demographic'!J241</f>
        <v>0</v>
      </c>
    </row>
    <row r="256" spans="1:33" ht="50.1" customHeight="1" x14ac:dyDescent="0.25">
      <c r="A256" s="2">
        <f t="shared" si="20"/>
        <v>229</v>
      </c>
      <c r="B256" s="319">
        <f>'Initial Info Client Demographic'!B242</f>
        <v>0</v>
      </c>
      <c r="C256" s="320">
        <f>'Initial Info Client Demographic'!C242</f>
        <v>0</v>
      </c>
      <c r="D256" s="244"/>
      <c r="E256" s="236"/>
      <c r="F256" s="259"/>
      <c r="G256" s="240"/>
      <c r="H256" s="242"/>
      <c r="I256" s="213"/>
      <c r="J256" s="214"/>
      <c r="K256" s="169"/>
      <c r="L256" s="166"/>
      <c r="M256" s="215"/>
      <c r="N256" s="123"/>
      <c r="O256" s="249">
        <f t="shared" si="17"/>
        <v>0</v>
      </c>
      <c r="P256" s="96"/>
      <c r="Q256" s="251">
        <f t="shared" si="18"/>
        <v>0</v>
      </c>
      <c r="R256" s="252">
        <f t="shared" si="19"/>
        <v>0</v>
      </c>
      <c r="S256" s="211"/>
      <c r="U256" s="257">
        <f>'Initial Info Client Demographic'!D242</f>
        <v>0</v>
      </c>
      <c r="W256" s="179">
        <f>'Initial Info Client Demographic'!E242</f>
        <v>0</v>
      </c>
      <c r="X256" s="182">
        <f>'Initial Info Client Demographic'!F242</f>
        <v>0</v>
      </c>
      <c r="Y256" s="183">
        <f>'Initial Info Client Demographic'!G242</f>
        <v>0</v>
      </c>
      <c r="Z256" s="179">
        <f>'Initial Info Client Demographic'!H242</f>
        <v>0</v>
      </c>
      <c r="AA256" s="182">
        <f>'Initial Info Client Demographic'!I242</f>
        <v>0</v>
      </c>
      <c r="AB256" s="183">
        <f>'Initial Info Client Demographic'!E242</f>
        <v>0</v>
      </c>
      <c r="AC256" s="183">
        <f>'Initial Info Client Demographic'!F242</f>
        <v>0</v>
      </c>
      <c r="AD256" s="183">
        <f>'Initial Info Client Demographic'!G242</f>
        <v>0</v>
      </c>
      <c r="AE256" s="183">
        <f>'Initial Info Client Demographic'!H242</f>
        <v>0</v>
      </c>
      <c r="AF256" s="183">
        <f>'Initial Info Client Demographic'!I242</f>
        <v>0</v>
      </c>
      <c r="AG256" s="183">
        <f>'Initial Info Client Demographic'!J242</f>
        <v>0</v>
      </c>
    </row>
    <row r="257" spans="1:33" ht="50.1" customHeight="1" x14ac:dyDescent="0.25">
      <c r="A257" s="2">
        <f t="shared" si="20"/>
        <v>230</v>
      </c>
      <c r="B257" s="321">
        <f>'Initial Info Client Demographic'!B243</f>
        <v>0</v>
      </c>
      <c r="C257" s="322">
        <f>'Initial Info Client Demographic'!C243</f>
        <v>0</v>
      </c>
      <c r="D257" s="229"/>
      <c r="E257" s="237"/>
      <c r="F257" s="234"/>
      <c r="G257" s="241"/>
      <c r="H257" s="243"/>
      <c r="I257" s="213"/>
      <c r="J257" s="214"/>
      <c r="K257" s="168"/>
      <c r="L257" s="167"/>
      <c r="M257" s="216"/>
      <c r="N257" s="141"/>
      <c r="O257" s="249">
        <f t="shared" si="17"/>
        <v>0</v>
      </c>
      <c r="P257" s="140"/>
      <c r="Q257" s="253">
        <f t="shared" si="18"/>
        <v>0</v>
      </c>
      <c r="R257" s="254">
        <f t="shared" si="19"/>
        <v>0</v>
      </c>
      <c r="S257" s="211"/>
      <c r="U257" s="257">
        <f>'Initial Info Client Demographic'!D243</f>
        <v>0</v>
      </c>
      <c r="W257" s="179">
        <f>'Initial Info Client Demographic'!E243</f>
        <v>0</v>
      </c>
      <c r="X257" s="182">
        <f>'Initial Info Client Demographic'!F243</f>
        <v>0</v>
      </c>
      <c r="Y257" s="183">
        <f>'Initial Info Client Demographic'!G243</f>
        <v>0</v>
      </c>
      <c r="Z257" s="179">
        <f>'Initial Info Client Demographic'!H243</f>
        <v>0</v>
      </c>
      <c r="AA257" s="182">
        <f>'Initial Info Client Demographic'!I243</f>
        <v>0</v>
      </c>
      <c r="AB257" s="183">
        <f>'Initial Info Client Demographic'!E243</f>
        <v>0</v>
      </c>
      <c r="AC257" s="183">
        <f>'Initial Info Client Demographic'!F243</f>
        <v>0</v>
      </c>
      <c r="AD257" s="183">
        <f>'Initial Info Client Demographic'!G243</f>
        <v>0</v>
      </c>
      <c r="AE257" s="183">
        <f>'Initial Info Client Demographic'!H243</f>
        <v>0</v>
      </c>
      <c r="AF257" s="183">
        <f>'Initial Info Client Demographic'!I243</f>
        <v>0</v>
      </c>
      <c r="AG257" s="183">
        <f>'Initial Info Client Demographic'!J243</f>
        <v>0</v>
      </c>
    </row>
    <row r="258" spans="1:33" ht="50.1" customHeight="1" x14ac:dyDescent="0.25">
      <c r="A258" s="2">
        <f t="shared" si="20"/>
        <v>231</v>
      </c>
      <c r="B258" s="319">
        <f>'Initial Info Client Demographic'!B244</f>
        <v>0</v>
      </c>
      <c r="C258" s="320">
        <f>'Initial Info Client Demographic'!C244</f>
        <v>0</v>
      </c>
      <c r="D258" s="244"/>
      <c r="E258" s="236"/>
      <c r="F258" s="259"/>
      <c r="G258" s="238"/>
      <c r="H258" s="242"/>
      <c r="I258" s="213"/>
      <c r="J258" s="214"/>
      <c r="K258" s="169"/>
      <c r="L258" s="166"/>
      <c r="M258" s="215"/>
      <c r="N258" s="123"/>
      <c r="O258" s="249">
        <f t="shared" si="17"/>
        <v>0</v>
      </c>
      <c r="P258" s="96"/>
      <c r="Q258" s="251">
        <f t="shared" si="18"/>
        <v>0</v>
      </c>
      <c r="R258" s="252">
        <f t="shared" si="19"/>
        <v>0</v>
      </c>
      <c r="S258" s="211"/>
      <c r="U258" s="257">
        <f>'Initial Info Client Demographic'!D244</f>
        <v>0</v>
      </c>
      <c r="W258" s="179">
        <f>'Initial Info Client Demographic'!E244</f>
        <v>0</v>
      </c>
      <c r="X258" s="182">
        <f>'Initial Info Client Demographic'!F244</f>
        <v>0</v>
      </c>
      <c r="Y258" s="183">
        <f>'Initial Info Client Demographic'!G244</f>
        <v>0</v>
      </c>
      <c r="Z258" s="179">
        <f>'Initial Info Client Demographic'!H244</f>
        <v>0</v>
      </c>
      <c r="AA258" s="182">
        <f>'Initial Info Client Demographic'!I244</f>
        <v>0</v>
      </c>
      <c r="AB258" s="183">
        <f>'Initial Info Client Demographic'!E244</f>
        <v>0</v>
      </c>
      <c r="AC258" s="183">
        <f>'Initial Info Client Demographic'!F244</f>
        <v>0</v>
      </c>
      <c r="AD258" s="183">
        <f>'Initial Info Client Demographic'!G244</f>
        <v>0</v>
      </c>
      <c r="AE258" s="183">
        <f>'Initial Info Client Demographic'!H244</f>
        <v>0</v>
      </c>
      <c r="AF258" s="183">
        <f>'Initial Info Client Demographic'!I244</f>
        <v>0</v>
      </c>
      <c r="AG258" s="183">
        <f>'Initial Info Client Demographic'!J244</f>
        <v>0</v>
      </c>
    </row>
    <row r="259" spans="1:33" ht="50.1" customHeight="1" x14ac:dyDescent="0.25">
      <c r="A259" s="2">
        <f t="shared" si="20"/>
        <v>232</v>
      </c>
      <c r="B259" s="321">
        <f>'Initial Info Client Demographic'!B245</f>
        <v>0</v>
      </c>
      <c r="C259" s="322">
        <f>'Initial Info Client Demographic'!C245</f>
        <v>0</v>
      </c>
      <c r="D259" s="229"/>
      <c r="E259" s="237"/>
      <c r="F259" s="234"/>
      <c r="G259" s="239"/>
      <c r="H259" s="243"/>
      <c r="I259" s="213"/>
      <c r="J259" s="214"/>
      <c r="K259" s="168"/>
      <c r="L259" s="167"/>
      <c r="M259" s="216"/>
      <c r="N259" s="141"/>
      <c r="O259" s="249">
        <f t="shared" si="17"/>
        <v>0</v>
      </c>
      <c r="P259" s="140"/>
      <c r="Q259" s="253">
        <f t="shared" si="18"/>
        <v>0</v>
      </c>
      <c r="R259" s="254">
        <f t="shared" si="19"/>
        <v>0</v>
      </c>
      <c r="S259" s="211"/>
      <c r="U259" s="257">
        <f>'Initial Info Client Demographic'!D245</f>
        <v>0</v>
      </c>
      <c r="W259" s="179">
        <f>'Initial Info Client Demographic'!E245</f>
        <v>0</v>
      </c>
      <c r="X259" s="182">
        <f>'Initial Info Client Demographic'!F245</f>
        <v>0</v>
      </c>
      <c r="Y259" s="183">
        <f>'Initial Info Client Demographic'!G245</f>
        <v>0</v>
      </c>
      <c r="Z259" s="179">
        <f>'Initial Info Client Demographic'!H245</f>
        <v>0</v>
      </c>
      <c r="AA259" s="182">
        <f>'Initial Info Client Demographic'!I245</f>
        <v>0</v>
      </c>
      <c r="AB259" s="183">
        <f>'Initial Info Client Demographic'!E245</f>
        <v>0</v>
      </c>
      <c r="AC259" s="183">
        <f>'Initial Info Client Demographic'!F245</f>
        <v>0</v>
      </c>
      <c r="AD259" s="183">
        <f>'Initial Info Client Demographic'!G245</f>
        <v>0</v>
      </c>
      <c r="AE259" s="183">
        <f>'Initial Info Client Demographic'!H245</f>
        <v>0</v>
      </c>
      <c r="AF259" s="183">
        <f>'Initial Info Client Demographic'!I245</f>
        <v>0</v>
      </c>
      <c r="AG259" s="183">
        <f>'Initial Info Client Demographic'!J245</f>
        <v>0</v>
      </c>
    </row>
    <row r="260" spans="1:33" ht="50.1" customHeight="1" x14ac:dyDescent="0.25">
      <c r="A260" s="2">
        <f t="shared" si="20"/>
        <v>233</v>
      </c>
      <c r="B260" s="319">
        <f>'Initial Info Client Demographic'!B246</f>
        <v>0</v>
      </c>
      <c r="C260" s="320">
        <f>'Initial Info Client Demographic'!C246</f>
        <v>0</v>
      </c>
      <c r="D260" s="244"/>
      <c r="E260" s="236"/>
      <c r="F260" s="259"/>
      <c r="G260" s="238"/>
      <c r="H260" s="242"/>
      <c r="I260" s="213"/>
      <c r="J260" s="214"/>
      <c r="K260" s="169"/>
      <c r="L260" s="166"/>
      <c r="M260" s="215"/>
      <c r="N260" s="123"/>
      <c r="O260" s="249">
        <f t="shared" si="17"/>
        <v>0</v>
      </c>
      <c r="P260" s="96"/>
      <c r="Q260" s="251">
        <f t="shared" si="18"/>
        <v>0</v>
      </c>
      <c r="R260" s="252">
        <f t="shared" si="19"/>
        <v>0</v>
      </c>
      <c r="S260" s="211"/>
      <c r="U260" s="257">
        <f>'Initial Info Client Demographic'!D246</f>
        <v>0</v>
      </c>
      <c r="W260" s="179">
        <f>'Initial Info Client Demographic'!E246</f>
        <v>0</v>
      </c>
      <c r="X260" s="182">
        <f>'Initial Info Client Demographic'!F246</f>
        <v>0</v>
      </c>
      <c r="Y260" s="183">
        <f>'Initial Info Client Demographic'!G246</f>
        <v>0</v>
      </c>
      <c r="Z260" s="179">
        <f>'Initial Info Client Demographic'!H246</f>
        <v>0</v>
      </c>
      <c r="AA260" s="182">
        <f>'Initial Info Client Demographic'!I246</f>
        <v>0</v>
      </c>
      <c r="AB260" s="183">
        <f>'Initial Info Client Demographic'!E246</f>
        <v>0</v>
      </c>
      <c r="AC260" s="183">
        <f>'Initial Info Client Demographic'!F246</f>
        <v>0</v>
      </c>
      <c r="AD260" s="183">
        <f>'Initial Info Client Demographic'!G246</f>
        <v>0</v>
      </c>
      <c r="AE260" s="183">
        <f>'Initial Info Client Demographic'!H246</f>
        <v>0</v>
      </c>
      <c r="AF260" s="183">
        <f>'Initial Info Client Demographic'!I246</f>
        <v>0</v>
      </c>
      <c r="AG260" s="183">
        <f>'Initial Info Client Demographic'!J246</f>
        <v>0</v>
      </c>
    </row>
    <row r="261" spans="1:33" ht="50.1" customHeight="1" x14ac:dyDescent="0.25">
      <c r="A261" s="2">
        <f t="shared" si="20"/>
        <v>234</v>
      </c>
      <c r="B261" s="321">
        <f>'Initial Info Client Demographic'!B247</f>
        <v>0</v>
      </c>
      <c r="C261" s="322">
        <f>'Initial Info Client Demographic'!C247</f>
        <v>0</v>
      </c>
      <c r="D261" s="229"/>
      <c r="E261" s="237"/>
      <c r="F261" s="234"/>
      <c r="G261" s="239"/>
      <c r="H261" s="243"/>
      <c r="I261" s="213"/>
      <c r="J261" s="214"/>
      <c r="K261" s="168"/>
      <c r="L261" s="167"/>
      <c r="M261" s="216"/>
      <c r="N261" s="141"/>
      <c r="O261" s="249">
        <f t="shared" si="17"/>
        <v>0</v>
      </c>
      <c r="P261" s="140"/>
      <c r="Q261" s="253">
        <f t="shared" si="18"/>
        <v>0</v>
      </c>
      <c r="R261" s="254">
        <f t="shared" si="19"/>
        <v>0</v>
      </c>
      <c r="S261" s="211"/>
      <c r="U261" s="257">
        <f>'Initial Info Client Demographic'!D247</f>
        <v>0</v>
      </c>
      <c r="W261" s="179">
        <f>'Initial Info Client Demographic'!E247</f>
        <v>0</v>
      </c>
      <c r="X261" s="182">
        <f>'Initial Info Client Demographic'!F247</f>
        <v>0</v>
      </c>
      <c r="Y261" s="183">
        <f>'Initial Info Client Demographic'!G247</f>
        <v>0</v>
      </c>
      <c r="Z261" s="179">
        <f>'Initial Info Client Demographic'!H247</f>
        <v>0</v>
      </c>
      <c r="AA261" s="182">
        <f>'Initial Info Client Demographic'!I247</f>
        <v>0</v>
      </c>
      <c r="AB261" s="183">
        <f>'Initial Info Client Demographic'!E247</f>
        <v>0</v>
      </c>
      <c r="AC261" s="183">
        <f>'Initial Info Client Demographic'!F247</f>
        <v>0</v>
      </c>
      <c r="AD261" s="183">
        <f>'Initial Info Client Demographic'!G247</f>
        <v>0</v>
      </c>
      <c r="AE261" s="183">
        <f>'Initial Info Client Demographic'!H247</f>
        <v>0</v>
      </c>
      <c r="AF261" s="183">
        <f>'Initial Info Client Demographic'!I247</f>
        <v>0</v>
      </c>
      <c r="AG261" s="183">
        <f>'Initial Info Client Demographic'!J247</f>
        <v>0</v>
      </c>
    </row>
    <row r="262" spans="1:33" ht="50.1" customHeight="1" x14ac:dyDescent="0.25">
      <c r="A262" s="2">
        <f t="shared" si="20"/>
        <v>235</v>
      </c>
      <c r="B262" s="319">
        <f>'Initial Info Client Demographic'!B248</f>
        <v>0</v>
      </c>
      <c r="C262" s="320">
        <f>'Initial Info Client Demographic'!C248</f>
        <v>0</v>
      </c>
      <c r="D262" s="244"/>
      <c r="E262" s="236"/>
      <c r="F262" s="259"/>
      <c r="G262" s="238"/>
      <c r="H262" s="242"/>
      <c r="I262" s="213"/>
      <c r="J262" s="214"/>
      <c r="K262" s="169"/>
      <c r="L262" s="166"/>
      <c r="M262" s="215"/>
      <c r="N262" s="123"/>
      <c r="O262" s="249">
        <f t="shared" si="17"/>
        <v>0</v>
      </c>
      <c r="P262" s="96"/>
      <c r="Q262" s="251">
        <f t="shared" si="18"/>
        <v>0</v>
      </c>
      <c r="R262" s="252">
        <f t="shared" si="19"/>
        <v>0</v>
      </c>
      <c r="S262" s="211"/>
      <c r="U262" s="257">
        <f>'Initial Info Client Demographic'!D248</f>
        <v>0</v>
      </c>
      <c r="W262" s="179">
        <f>'Initial Info Client Demographic'!E248</f>
        <v>0</v>
      </c>
      <c r="X262" s="182">
        <f>'Initial Info Client Demographic'!F248</f>
        <v>0</v>
      </c>
      <c r="Y262" s="183">
        <f>'Initial Info Client Demographic'!G248</f>
        <v>0</v>
      </c>
      <c r="Z262" s="179">
        <f>'Initial Info Client Demographic'!H248</f>
        <v>0</v>
      </c>
      <c r="AA262" s="182">
        <f>'Initial Info Client Demographic'!I248</f>
        <v>0</v>
      </c>
      <c r="AB262" s="183">
        <f>'Initial Info Client Demographic'!E248</f>
        <v>0</v>
      </c>
      <c r="AC262" s="183">
        <f>'Initial Info Client Demographic'!F248</f>
        <v>0</v>
      </c>
      <c r="AD262" s="183">
        <f>'Initial Info Client Demographic'!G248</f>
        <v>0</v>
      </c>
      <c r="AE262" s="183">
        <f>'Initial Info Client Demographic'!H248</f>
        <v>0</v>
      </c>
      <c r="AF262" s="183">
        <f>'Initial Info Client Demographic'!I248</f>
        <v>0</v>
      </c>
      <c r="AG262" s="183">
        <f>'Initial Info Client Demographic'!J248</f>
        <v>0</v>
      </c>
    </row>
    <row r="263" spans="1:33" ht="50.1" customHeight="1" x14ac:dyDescent="0.25">
      <c r="A263" s="2">
        <f t="shared" si="20"/>
        <v>236</v>
      </c>
      <c r="B263" s="321">
        <f>'Initial Info Client Demographic'!B249</f>
        <v>0</v>
      </c>
      <c r="C263" s="322">
        <f>'Initial Info Client Demographic'!C249</f>
        <v>0</v>
      </c>
      <c r="D263" s="229"/>
      <c r="E263" s="237"/>
      <c r="F263" s="234"/>
      <c r="G263" s="239"/>
      <c r="H263" s="243"/>
      <c r="I263" s="213"/>
      <c r="J263" s="214"/>
      <c r="K263" s="168"/>
      <c r="L263" s="167"/>
      <c r="M263" s="216"/>
      <c r="N263" s="141"/>
      <c r="O263" s="249">
        <f t="shared" si="17"/>
        <v>0</v>
      </c>
      <c r="P263" s="140"/>
      <c r="Q263" s="253">
        <f t="shared" si="18"/>
        <v>0</v>
      </c>
      <c r="R263" s="254">
        <f t="shared" si="19"/>
        <v>0</v>
      </c>
      <c r="S263" s="211"/>
      <c r="U263" s="257">
        <f>'Initial Info Client Demographic'!D249</f>
        <v>0</v>
      </c>
      <c r="W263" s="179">
        <f>'Initial Info Client Demographic'!E249</f>
        <v>0</v>
      </c>
      <c r="X263" s="182">
        <f>'Initial Info Client Demographic'!F249</f>
        <v>0</v>
      </c>
      <c r="Y263" s="183">
        <f>'Initial Info Client Demographic'!G249</f>
        <v>0</v>
      </c>
      <c r="Z263" s="179">
        <f>'Initial Info Client Demographic'!H249</f>
        <v>0</v>
      </c>
      <c r="AA263" s="182">
        <f>'Initial Info Client Demographic'!I249</f>
        <v>0</v>
      </c>
      <c r="AB263" s="183">
        <f>'Initial Info Client Demographic'!E249</f>
        <v>0</v>
      </c>
      <c r="AC263" s="183">
        <f>'Initial Info Client Demographic'!F249</f>
        <v>0</v>
      </c>
      <c r="AD263" s="183">
        <f>'Initial Info Client Demographic'!G249</f>
        <v>0</v>
      </c>
      <c r="AE263" s="183">
        <f>'Initial Info Client Demographic'!H249</f>
        <v>0</v>
      </c>
      <c r="AF263" s="183">
        <f>'Initial Info Client Demographic'!I249</f>
        <v>0</v>
      </c>
      <c r="AG263" s="183">
        <f>'Initial Info Client Demographic'!J249</f>
        <v>0</v>
      </c>
    </row>
    <row r="264" spans="1:33" ht="50.1" customHeight="1" x14ac:dyDescent="0.25">
      <c r="A264" s="2">
        <f t="shared" si="20"/>
        <v>237</v>
      </c>
      <c r="B264" s="319">
        <f>'Initial Info Client Demographic'!B250</f>
        <v>0</v>
      </c>
      <c r="C264" s="320">
        <f>'Initial Info Client Demographic'!C250</f>
        <v>0</v>
      </c>
      <c r="D264" s="244"/>
      <c r="E264" s="236"/>
      <c r="F264" s="259"/>
      <c r="G264" s="238"/>
      <c r="H264" s="242"/>
      <c r="I264" s="213"/>
      <c r="J264" s="214"/>
      <c r="K264" s="169"/>
      <c r="L264" s="166"/>
      <c r="M264" s="215"/>
      <c r="N264" s="123"/>
      <c r="O264" s="249">
        <f t="shared" si="17"/>
        <v>0</v>
      </c>
      <c r="P264" s="96"/>
      <c r="Q264" s="251">
        <f t="shared" si="18"/>
        <v>0</v>
      </c>
      <c r="R264" s="252">
        <f t="shared" si="19"/>
        <v>0</v>
      </c>
      <c r="S264" s="211"/>
      <c r="U264" s="257">
        <f>'Initial Info Client Demographic'!D250</f>
        <v>0</v>
      </c>
      <c r="W264" s="179">
        <f>'Initial Info Client Demographic'!E250</f>
        <v>0</v>
      </c>
      <c r="X264" s="182">
        <f>'Initial Info Client Demographic'!F250</f>
        <v>0</v>
      </c>
      <c r="Y264" s="183">
        <f>'Initial Info Client Demographic'!G250</f>
        <v>0</v>
      </c>
      <c r="Z264" s="179">
        <f>'Initial Info Client Demographic'!H250</f>
        <v>0</v>
      </c>
      <c r="AA264" s="182">
        <f>'Initial Info Client Demographic'!I250</f>
        <v>0</v>
      </c>
      <c r="AB264" s="183">
        <f>'Initial Info Client Demographic'!E250</f>
        <v>0</v>
      </c>
      <c r="AC264" s="183">
        <f>'Initial Info Client Demographic'!F250</f>
        <v>0</v>
      </c>
      <c r="AD264" s="183">
        <f>'Initial Info Client Demographic'!G250</f>
        <v>0</v>
      </c>
      <c r="AE264" s="183">
        <f>'Initial Info Client Demographic'!H250</f>
        <v>0</v>
      </c>
      <c r="AF264" s="183">
        <f>'Initial Info Client Demographic'!I250</f>
        <v>0</v>
      </c>
      <c r="AG264" s="183">
        <f>'Initial Info Client Demographic'!J250</f>
        <v>0</v>
      </c>
    </row>
    <row r="265" spans="1:33" ht="50.1" customHeight="1" x14ac:dyDescent="0.25">
      <c r="A265" s="2">
        <f t="shared" si="20"/>
        <v>238</v>
      </c>
      <c r="B265" s="321">
        <f>'Initial Info Client Demographic'!B251</f>
        <v>0</v>
      </c>
      <c r="C265" s="322">
        <f>'Initial Info Client Demographic'!C251</f>
        <v>0</v>
      </c>
      <c r="D265" s="229"/>
      <c r="E265" s="237"/>
      <c r="F265" s="234"/>
      <c r="G265" s="239"/>
      <c r="H265" s="243"/>
      <c r="I265" s="213"/>
      <c r="J265" s="214"/>
      <c r="K265" s="168"/>
      <c r="L265" s="167"/>
      <c r="M265" s="216"/>
      <c r="N265" s="141"/>
      <c r="O265" s="249">
        <f t="shared" si="17"/>
        <v>0</v>
      </c>
      <c r="P265" s="140"/>
      <c r="Q265" s="253">
        <f t="shared" si="18"/>
        <v>0</v>
      </c>
      <c r="R265" s="254">
        <f t="shared" si="19"/>
        <v>0</v>
      </c>
      <c r="S265" s="211"/>
      <c r="U265" s="257">
        <f>'Initial Info Client Demographic'!D251</f>
        <v>0</v>
      </c>
      <c r="W265" s="179">
        <f>'Initial Info Client Demographic'!E251</f>
        <v>0</v>
      </c>
      <c r="X265" s="182">
        <f>'Initial Info Client Demographic'!F251</f>
        <v>0</v>
      </c>
      <c r="Y265" s="183">
        <f>'Initial Info Client Demographic'!G251</f>
        <v>0</v>
      </c>
      <c r="Z265" s="179">
        <f>'Initial Info Client Demographic'!H251</f>
        <v>0</v>
      </c>
      <c r="AA265" s="182">
        <f>'Initial Info Client Demographic'!I251</f>
        <v>0</v>
      </c>
      <c r="AB265" s="183">
        <f>'Initial Info Client Demographic'!E251</f>
        <v>0</v>
      </c>
      <c r="AC265" s="183">
        <f>'Initial Info Client Demographic'!F251</f>
        <v>0</v>
      </c>
      <c r="AD265" s="183">
        <f>'Initial Info Client Demographic'!G251</f>
        <v>0</v>
      </c>
      <c r="AE265" s="183">
        <f>'Initial Info Client Demographic'!H251</f>
        <v>0</v>
      </c>
      <c r="AF265" s="183">
        <f>'Initial Info Client Demographic'!I251</f>
        <v>0</v>
      </c>
      <c r="AG265" s="183">
        <f>'Initial Info Client Demographic'!J251</f>
        <v>0</v>
      </c>
    </row>
    <row r="266" spans="1:33" ht="50.1" customHeight="1" x14ac:dyDescent="0.25">
      <c r="A266" s="2">
        <f t="shared" si="20"/>
        <v>239</v>
      </c>
      <c r="B266" s="319">
        <f>'Initial Info Client Demographic'!B252</f>
        <v>0</v>
      </c>
      <c r="C266" s="320">
        <f>'Initial Info Client Demographic'!C252</f>
        <v>0</v>
      </c>
      <c r="D266" s="244"/>
      <c r="E266" s="236"/>
      <c r="F266" s="259"/>
      <c r="G266" s="240"/>
      <c r="H266" s="242"/>
      <c r="I266" s="213"/>
      <c r="J266" s="214"/>
      <c r="K266" s="169"/>
      <c r="L266" s="166"/>
      <c r="M266" s="215"/>
      <c r="N266" s="123"/>
      <c r="O266" s="249">
        <f t="shared" si="17"/>
        <v>0</v>
      </c>
      <c r="P266" s="96"/>
      <c r="Q266" s="251">
        <f t="shared" si="18"/>
        <v>0</v>
      </c>
      <c r="R266" s="252">
        <f t="shared" si="19"/>
        <v>0</v>
      </c>
      <c r="S266" s="211"/>
      <c r="U266" s="257">
        <f>'Initial Info Client Demographic'!D252</f>
        <v>0</v>
      </c>
      <c r="W266" s="179">
        <f>'Initial Info Client Demographic'!E252</f>
        <v>0</v>
      </c>
      <c r="X266" s="182">
        <f>'Initial Info Client Demographic'!F252</f>
        <v>0</v>
      </c>
      <c r="Y266" s="183">
        <f>'Initial Info Client Demographic'!G252</f>
        <v>0</v>
      </c>
      <c r="Z266" s="179">
        <f>'Initial Info Client Demographic'!H252</f>
        <v>0</v>
      </c>
      <c r="AA266" s="182">
        <f>'Initial Info Client Demographic'!I252</f>
        <v>0</v>
      </c>
      <c r="AB266" s="183">
        <f>'Initial Info Client Demographic'!E252</f>
        <v>0</v>
      </c>
      <c r="AC266" s="183">
        <f>'Initial Info Client Demographic'!F252</f>
        <v>0</v>
      </c>
      <c r="AD266" s="183">
        <f>'Initial Info Client Demographic'!G252</f>
        <v>0</v>
      </c>
      <c r="AE266" s="183">
        <f>'Initial Info Client Demographic'!H252</f>
        <v>0</v>
      </c>
      <c r="AF266" s="183">
        <f>'Initial Info Client Demographic'!I252</f>
        <v>0</v>
      </c>
      <c r="AG266" s="183">
        <f>'Initial Info Client Demographic'!J252</f>
        <v>0</v>
      </c>
    </row>
    <row r="267" spans="1:33" ht="50.1" customHeight="1" x14ac:dyDescent="0.25">
      <c r="A267" s="2">
        <f t="shared" si="20"/>
        <v>240</v>
      </c>
      <c r="B267" s="321">
        <f>'Initial Info Client Demographic'!B253</f>
        <v>0</v>
      </c>
      <c r="C267" s="322">
        <f>'Initial Info Client Demographic'!C253</f>
        <v>0</v>
      </c>
      <c r="D267" s="229"/>
      <c r="E267" s="237"/>
      <c r="F267" s="234"/>
      <c r="G267" s="241"/>
      <c r="H267" s="243"/>
      <c r="I267" s="213"/>
      <c r="J267" s="214"/>
      <c r="K267" s="168"/>
      <c r="L267" s="167"/>
      <c r="M267" s="216"/>
      <c r="N267" s="141"/>
      <c r="O267" s="249">
        <f t="shared" si="17"/>
        <v>0</v>
      </c>
      <c r="P267" s="140"/>
      <c r="Q267" s="253">
        <f t="shared" si="18"/>
        <v>0</v>
      </c>
      <c r="R267" s="254">
        <f t="shared" si="19"/>
        <v>0</v>
      </c>
      <c r="S267" s="211"/>
      <c r="U267" s="257">
        <f>'Initial Info Client Demographic'!D253</f>
        <v>0</v>
      </c>
      <c r="W267" s="179">
        <f>'Initial Info Client Demographic'!E253</f>
        <v>0</v>
      </c>
      <c r="X267" s="182">
        <f>'Initial Info Client Demographic'!F253</f>
        <v>0</v>
      </c>
      <c r="Y267" s="183">
        <f>'Initial Info Client Demographic'!G253</f>
        <v>0</v>
      </c>
      <c r="Z267" s="179">
        <f>'Initial Info Client Demographic'!H253</f>
        <v>0</v>
      </c>
      <c r="AA267" s="182">
        <f>'Initial Info Client Demographic'!I253</f>
        <v>0</v>
      </c>
      <c r="AB267" s="183">
        <f>'Initial Info Client Demographic'!E253</f>
        <v>0</v>
      </c>
      <c r="AC267" s="183">
        <f>'Initial Info Client Demographic'!F253</f>
        <v>0</v>
      </c>
      <c r="AD267" s="183">
        <f>'Initial Info Client Demographic'!G253</f>
        <v>0</v>
      </c>
      <c r="AE267" s="183">
        <f>'Initial Info Client Demographic'!H253</f>
        <v>0</v>
      </c>
      <c r="AF267" s="183">
        <f>'Initial Info Client Demographic'!I253</f>
        <v>0</v>
      </c>
      <c r="AG267" s="183">
        <f>'Initial Info Client Demographic'!J253</f>
        <v>0</v>
      </c>
    </row>
    <row r="268" spans="1:33" ht="50.1" customHeight="1" x14ac:dyDescent="0.25">
      <c r="A268" s="2">
        <f t="shared" si="20"/>
        <v>241</v>
      </c>
      <c r="B268" s="319">
        <f>'Initial Info Client Demographic'!B254</f>
        <v>0</v>
      </c>
      <c r="C268" s="320">
        <f>'Initial Info Client Demographic'!C254</f>
        <v>0</v>
      </c>
      <c r="D268" s="244"/>
      <c r="E268" s="236"/>
      <c r="F268" s="259"/>
      <c r="G268" s="238"/>
      <c r="H268" s="242"/>
      <c r="I268" s="213"/>
      <c r="J268" s="214"/>
      <c r="K268" s="169"/>
      <c r="L268" s="166"/>
      <c r="M268" s="215"/>
      <c r="N268" s="123"/>
      <c r="O268" s="249">
        <f t="shared" si="17"/>
        <v>0</v>
      </c>
      <c r="P268" s="96"/>
      <c r="Q268" s="251">
        <f t="shared" si="18"/>
        <v>0</v>
      </c>
      <c r="R268" s="252">
        <f t="shared" si="19"/>
        <v>0</v>
      </c>
      <c r="S268" s="211"/>
      <c r="U268" s="257">
        <f>'Initial Info Client Demographic'!D254</f>
        <v>0</v>
      </c>
      <c r="W268" s="179">
        <f>'Initial Info Client Demographic'!E254</f>
        <v>0</v>
      </c>
      <c r="X268" s="182">
        <f>'Initial Info Client Demographic'!F254</f>
        <v>0</v>
      </c>
      <c r="Y268" s="183">
        <f>'Initial Info Client Demographic'!G254</f>
        <v>0</v>
      </c>
      <c r="Z268" s="179">
        <f>'Initial Info Client Demographic'!H254</f>
        <v>0</v>
      </c>
      <c r="AA268" s="182">
        <f>'Initial Info Client Demographic'!I254</f>
        <v>0</v>
      </c>
      <c r="AB268" s="183">
        <f>'Initial Info Client Demographic'!E254</f>
        <v>0</v>
      </c>
      <c r="AC268" s="183">
        <f>'Initial Info Client Demographic'!F254</f>
        <v>0</v>
      </c>
      <c r="AD268" s="183">
        <f>'Initial Info Client Demographic'!G254</f>
        <v>0</v>
      </c>
      <c r="AE268" s="183">
        <f>'Initial Info Client Demographic'!H254</f>
        <v>0</v>
      </c>
      <c r="AF268" s="183">
        <f>'Initial Info Client Demographic'!I254</f>
        <v>0</v>
      </c>
      <c r="AG268" s="183">
        <f>'Initial Info Client Demographic'!J254</f>
        <v>0</v>
      </c>
    </row>
    <row r="269" spans="1:33" ht="50.1" customHeight="1" x14ac:dyDescent="0.25">
      <c r="A269" s="2">
        <f t="shared" si="20"/>
        <v>242</v>
      </c>
      <c r="B269" s="321">
        <f>'Initial Info Client Demographic'!B255</f>
        <v>0</v>
      </c>
      <c r="C269" s="322">
        <f>'Initial Info Client Demographic'!C255</f>
        <v>0</v>
      </c>
      <c r="D269" s="229"/>
      <c r="E269" s="237"/>
      <c r="F269" s="234"/>
      <c r="G269" s="239"/>
      <c r="H269" s="243"/>
      <c r="I269" s="213"/>
      <c r="J269" s="214"/>
      <c r="K269" s="168"/>
      <c r="L269" s="167"/>
      <c r="M269" s="216"/>
      <c r="N269" s="141"/>
      <c r="O269" s="249">
        <f t="shared" si="17"/>
        <v>0</v>
      </c>
      <c r="P269" s="140"/>
      <c r="Q269" s="253">
        <f t="shared" si="18"/>
        <v>0</v>
      </c>
      <c r="R269" s="254">
        <f t="shared" si="19"/>
        <v>0</v>
      </c>
      <c r="S269" s="211"/>
      <c r="U269" s="257">
        <f>'Initial Info Client Demographic'!D255</f>
        <v>0</v>
      </c>
      <c r="W269" s="179">
        <f>'Initial Info Client Demographic'!E255</f>
        <v>0</v>
      </c>
      <c r="X269" s="182">
        <f>'Initial Info Client Demographic'!F255</f>
        <v>0</v>
      </c>
      <c r="Y269" s="183">
        <f>'Initial Info Client Demographic'!G255</f>
        <v>0</v>
      </c>
      <c r="Z269" s="179">
        <f>'Initial Info Client Demographic'!H255</f>
        <v>0</v>
      </c>
      <c r="AA269" s="182">
        <f>'Initial Info Client Demographic'!I255</f>
        <v>0</v>
      </c>
      <c r="AB269" s="183">
        <f>'Initial Info Client Demographic'!E255</f>
        <v>0</v>
      </c>
      <c r="AC269" s="183">
        <f>'Initial Info Client Demographic'!F255</f>
        <v>0</v>
      </c>
      <c r="AD269" s="183">
        <f>'Initial Info Client Demographic'!G255</f>
        <v>0</v>
      </c>
      <c r="AE269" s="183">
        <f>'Initial Info Client Demographic'!H255</f>
        <v>0</v>
      </c>
      <c r="AF269" s="183">
        <f>'Initial Info Client Demographic'!I255</f>
        <v>0</v>
      </c>
      <c r="AG269" s="183">
        <f>'Initial Info Client Demographic'!J255</f>
        <v>0</v>
      </c>
    </row>
    <row r="270" spans="1:33" ht="50.1" customHeight="1" x14ac:dyDescent="0.25">
      <c r="A270" s="2">
        <f t="shared" si="20"/>
        <v>243</v>
      </c>
      <c r="B270" s="319">
        <f>'Initial Info Client Demographic'!B256</f>
        <v>0</v>
      </c>
      <c r="C270" s="320">
        <f>'Initial Info Client Demographic'!C256</f>
        <v>0</v>
      </c>
      <c r="D270" s="244"/>
      <c r="E270" s="236"/>
      <c r="F270" s="259"/>
      <c r="G270" s="238"/>
      <c r="H270" s="242"/>
      <c r="I270" s="213"/>
      <c r="J270" s="214"/>
      <c r="K270" s="169"/>
      <c r="L270" s="166"/>
      <c r="M270" s="215"/>
      <c r="N270" s="123"/>
      <c r="O270" s="249">
        <f t="shared" si="17"/>
        <v>0</v>
      </c>
      <c r="P270" s="96"/>
      <c r="Q270" s="251">
        <f t="shared" si="18"/>
        <v>0</v>
      </c>
      <c r="R270" s="252">
        <f t="shared" si="19"/>
        <v>0</v>
      </c>
      <c r="S270" s="211"/>
      <c r="U270" s="257">
        <f>'Initial Info Client Demographic'!D256</f>
        <v>0</v>
      </c>
      <c r="W270" s="179">
        <f>'Initial Info Client Demographic'!E256</f>
        <v>0</v>
      </c>
      <c r="X270" s="182">
        <f>'Initial Info Client Demographic'!F256</f>
        <v>0</v>
      </c>
      <c r="Y270" s="183">
        <f>'Initial Info Client Demographic'!G256</f>
        <v>0</v>
      </c>
      <c r="Z270" s="179">
        <f>'Initial Info Client Demographic'!H256</f>
        <v>0</v>
      </c>
      <c r="AA270" s="182">
        <f>'Initial Info Client Demographic'!I256</f>
        <v>0</v>
      </c>
      <c r="AB270" s="183">
        <f>'Initial Info Client Demographic'!E256</f>
        <v>0</v>
      </c>
      <c r="AC270" s="183">
        <f>'Initial Info Client Demographic'!F256</f>
        <v>0</v>
      </c>
      <c r="AD270" s="183">
        <f>'Initial Info Client Demographic'!G256</f>
        <v>0</v>
      </c>
      <c r="AE270" s="183">
        <f>'Initial Info Client Demographic'!H256</f>
        <v>0</v>
      </c>
      <c r="AF270" s="183">
        <f>'Initial Info Client Demographic'!I256</f>
        <v>0</v>
      </c>
      <c r="AG270" s="183">
        <f>'Initial Info Client Demographic'!J256</f>
        <v>0</v>
      </c>
    </row>
    <row r="271" spans="1:33" ht="50.1" customHeight="1" x14ac:dyDescent="0.25">
      <c r="A271" s="2">
        <f t="shared" si="20"/>
        <v>244</v>
      </c>
      <c r="B271" s="321">
        <f>'Initial Info Client Demographic'!B257</f>
        <v>0</v>
      </c>
      <c r="C271" s="322">
        <f>'Initial Info Client Demographic'!C257</f>
        <v>0</v>
      </c>
      <c r="D271" s="229"/>
      <c r="E271" s="237"/>
      <c r="F271" s="234"/>
      <c r="G271" s="239"/>
      <c r="H271" s="243"/>
      <c r="I271" s="213"/>
      <c r="J271" s="214"/>
      <c r="K271" s="168"/>
      <c r="L271" s="167"/>
      <c r="M271" s="216"/>
      <c r="N271" s="141"/>
      <c r="O271" s="249">
        <f t="shared" si="17"/>
        <v>0</v>
      </c>
      <c r="P271" s="140"/>
      <c r="Q271" s="253">
        <f t="shared" si="18"/>
        <v>0</v>
      </c>
      <c r="R271" s="254">
        <f t="shared" si="19"/>
        <v>0</v>
      </c>
      <c r="S271" s="211"/>
      <c r="U271" s="257">
        <f>'Initial Info Client Demographic'!D257</f>
        <v>0</v>
      </c>
      <c r="W271" s="179">
        <f>'Initial Info Client Demographic'!E257</f>
        <v>0</v>
      </c>
      <c r="X271" s="182">
        <f>'Initial Info Client Demographic'!F257</f>
        <v>0</v>
      </c>
      <c r="Y271" s="183">
        <f>'Initial Info Client Demographic'!G257</f>
        <v>0</v>
      </c>
      <c r="Z271" s="179">
        <f>'Initial Info Client Demographic'!H257</f>
        <v>0</v>
      </c>
      <c r="AA271" s="182">
        <f>'Initial Info Client Demographic'!I257</f>
        <v>0</v>
      </c>
      <c r="AB271" s="183">
        <f>'Initial Info Client Demographic'!E257</f>
        <v>0</v>
      </c>
      <c r="AC271" s="183">
        <f>'Initial Info Client Demographic'!F257</f>
        <v>0</v>
      </c>
      <c r="AD271" s="183">
        <f>'Initial Info Client Demographic'!G257</f>
        <v>0</v>
      </c>
      <c r="AE271" s="183">
        <f>'Initial Info Client Demographic'!H257</f>
        <v>0</v>
      </c>
      <c r="AF271" s="183">
        <f>'Initial Info Client Demographic'!I257</f>
        <v>0</v>
      </c>
      <c r="AG271" s="183">
        <f>'Initial Info Client Demographic'!J257</f>
        <v>0</v>
      </c>
    </row>
    <row r="272" spans="1:33" ht="50.1" customHeight="1" x14ac:dyDescent="0.25">
      <c r="A272" s="2">
        <f t="shared" si="20"/>
        <v>245</v>
      </c>
      <c r="B272" s="319">
        <f>'Initial Info Client Demographic'!B258</f>
        <v>0</v>
      </c>
      <c r="C272" s="320">
        <f>'Initial Info Client Demographic'!C258</f>
        <v>0</v>
      </c>
      <c r="D272" s="244"/>
      <c r="E272" s="236"/>
      <c r="F272" s="259"/>
      <c r="G272" s="238"/>
      <c r="H272" s="242"/>
      <c r="I272" s="213"/>
      <c r="J272" s="214"/>
      <c r="K272" s="169"/>
      <c r="L272" s="166"/>
      <c r="M272" s="215"/>
      <c r="N272" s="123"/>
      <c r="O272" s="249">
        <f t="shared" si="17"/>
        <v>0</v>
      </c>
      <c r="P272" s="96"/>
      <c r="Q272" s="251">
        <f t="shared" si="18"/>
        <v>0</v>
      </c>
      <c r="R272" s="252">
        <f t="shared" si="19"/>
        <v>0</v>
      </c>
      <c r="S272" s="211"/>
      <c r="U272" s="257">
        <f>'Initial Info Client Demographic'!D258</f>
        <v>0</v>
      </c>
      <c r="W272" s="179">
        <f>'Initial Info Client Demographic'!E258</f>
        <v>0</v>
      </c>
      <c r="X272" s="182">
        <f>'Initial Info Client Demographic'!F258</f>
        <v>0</v>
      </c>
      <c r="Y272" s="183">
        <f>'Initial Info Client Demographic'!G258</f>
        <v>0</v>
      </c>
      <c r="Z272" s="179">
        <f>'Initial Info Client Demographic'!H258</f>
        <v>0</v>
      </c>
      <c r="AA272" s="182">
        <f>'Initial Info Client Demographic'!I258</f>
        <v>0</v>
      </c>
      <c r="AB272" s="183">
        <f>'Initial Info Client Demographic'!E258</f>
        <v>0</v>
      </c>
      <c r="AC272" s="183">
        <f>'Initial Info Client Demographic'!F258</f>
        <v>0</v>
      </c>
      <c r="AD272" s="183">
        <f>'Initial Info Client Demographic'!G258</f>
        <v>0</v>
      </c>
      <c r="AE272" s="183">
        <f>'Initial Info Client Demographic'!H258</f>
        <v>0</v>
      </c>
      <c r="AF272" s="183">
        <f>'Initial Info Client Demographic'!I258</f>
        <v>0</v>
      </c>
      <c r="AG272" s="183">
        <f>'Initial Info Client Demographic'!J258</f>
        <v>0</v>
      </c>
    </row>
    <row r="273" spans="1:33" ht="50.1" customHeight="1" x14ac:dyDescent="0.25">
      <c r="A273" s="2">
        <f t="shared" si="20"/>
        <v>246</v>
      </c>
      <c r="B273" s="321">
        <f>'Initial Info Client Demographic'!B259</f>
        <v>0</v>
      </c>
      <c r="C273" s="322">
        <f>'Initial Info Client Demographic'!C259</f>
        <v>0</v>
      </c>
      <c r="D273" s="229"/>
      <c r="E273" s="237"/>
      <c r="F273" s="234"/>
      <c r="G273" s="239"/>
      <c r="H273" s="243"/>
      <c r="I273" s="213"/>
      <c r="J273" s="214"/>
      <c r="K273" s="168"/>
      <c r="L273" s="167"/>
      <c r="M273" s="216"/>
      <c r="N273" s="141"/>
      <c r="O273" s="249">
        <f t="shared" si="17"/>
        <v>0</v>
      </c>
      <c r="P273" s="140"/>
      <c r="Q273" s="253">
        <f t="shared" si="18"/>
        <v>0</v>
      </c>
      <c r="R273" s="254">
        <f t="shared" si="19"/>
        <v>0</v>
      </c>
      <c r="S273" s="211"/>
      <c r="U273" s="257">
        <f>'Initial Info Client Demographic'!D259</f>
        <v>0</v>
      </c>
      <c r="W273" s="179">
        <f>'Initial Info Client Demographic'!E259</f>
        <v>0</v>
      </c>
      <c r="X273" s="182">
        <f>'Initial Info Client Demographic'!F259</f>
        <v>0</v>
      </c>
      <c r="Y273" s="183">
        <f>'Initial Info Client Demographic'!G259</f>
        <v>0</v>
      </c>
      <c r="Z273" s="179">
        <f>'Initial Info Client Demographic'!H259</f>
        <v>0</v>
      </c>
      <c r="AA273" s="182">
        <f>'Initial Info Client Demographic'!I259</f>
        <v>0</v>
      </c>
      <c r="AB273" s="183">
        <f>'Initial Info Client Demographic'!E259</f>
        <v>0</v>
      </c>
      <c r="AC273" s="183">
        <f>'Initial Info Client Demographic'!F259</f>
        <v>0</v>
      </c>
      <c r="AD273" s="183">
        <f>'Initial Info Client Demographic'!G259</f>
        <v>0</v>
      </c>
      <c r="AE273" s="183">
        <f>'Initial Info Client Demographic'!H259</f>
        <v>0</v>
      </c>
      <c r="AF273" s="183">
        <f>'Initial Info Client Demographic'!I259</f>
        <v>0</v>
      </c>
      <c r="AG273" s="183">
        <f>'Initial Info Client Demographic'!J259</f>
        <v>0</v>
      </c>
    </row>
    <row r="274" spans="1:33" ht="50.1" customHeight="1" x14ac:dyDescent="0.25">
      <c r="A274" s="2">
        <f t="shared" si="20"/>
        <v>247</v>
      </c>
      <c r="B274" s="319">
        <f>'Initial Info Client Demographic'!B260</f>
        <v>0</v>
      </c>
      <c r="C274" s="320">
        <f>'Initial Info Client Demographic'!C260</f>
        <v>0</v>
      </c>
      <c r="D274" s="244"/>
      <c r="E274" s="236"/>
      <c r="F274" s="259"/>
      <c r="G274" s="238"/>
      <c r="H274" s="242"/>
      <c r="I274" s="213"/>
      <c r="J274" s="214"/>
      <c r="K274" s="169"/>
      <c r="L274" s="166"/>
      <c r="M274" s="215"/>
      <c r="N274" s="123"/>
      <c r="O274" s="249">
        <f t="shared" si="17"/>
        <v>0</v>
      </c>
      <c r="P274" s="96"/>
      <c r="Q274" s="251">
        <f t="shared" si="18"/>
        <v>0</v>
      </c>
      <c r="R274" s="252">
        <f t="shared" si="19"/>
        <v>0</v>
      </c>
      <c r="S274" s="211"/>
      <c r="U274" s="257">
        <f>'Initial Info Client Demographic'!D260</f>
        <v>0</v>
      </c>
      <c r="W274" s="179">
        <f>'Initial Info Client Demographic'!E260</f>
        <v>0</v>
      </c>
      <c r="X274" s="182">
        <f>'Initial Info Client Demographic'!F260</f>
        <v>0</v>
      </c>
      <c r="Y274" s="183">
        <f>'Initial Info Client Demographic'!G260</f>
        <v>0</v>
      </c>
      <c r="Z274" s="179">
        <f>'Initial Info Client Demographic'!H260</f>
        <v>0</v>
      </c>
      <c r="AA274" s="182">
        <f>'Initial Info Client Demographic'!I260</f>
        <v>0</v>
      </c>
      <c r="AB274" s="183">
        <f>'Initial Info Client Demographic'!E260</f>
        <v>0</v>
      </c>
      <c r="AC274" s="183">
        <f>'Initial Info Client Demographic'!F260</f>
        <v>0</v>
      </c>
      <c r="AD274" s="183">
        <f>'Initial Info Client Demographic'!G260</f>
        <v>0</v>
      </c>
      <c r="AE274" s="183">
        <f>'Initial Info Client Demographic'!H260</f>
        <v>0</v>
      </c>
      <c r="AF274" s="183">
        <f>'Initial Info Client Demographic'!I260</f>
        <v>0</v>
      </c>
      <c r="AG274" s="183">
        <f>'Initial Info Client Demographic'!J260</f>
        <v>0</v>
      </c>
    </row>
    <row r="275" spans="1:33" ht="50.1" customHeight="1" x14ac:dyDescent="0.25">
      <c r="A275" s="2">
        <f t="shared" si="20"/>
        <v>248</v>
      </c>
      <c r="B275" s="321">
        <f>'Initial Info Client Demographic'!B261</f>
        <v>0</v>
      </c>
      <c r="C275" s="322">
        <f>'Initial Info Client Demographic'!C261</f>
        <v>0</v>
      </c>
      <c r="D275" s="229"/>
      <c r="E275" s="237"/>
      <c r="F275" s="234"/>
      <c r="G275" s="239"/>
      <c r="H275" s="243"/>
      <c r="I275" s="213"/>
      <c r="J275" s="214"/>
      <c r="K275" s="168"/>
      <c r="L275" s="167"/>
      <c r="M275" s="216"/>
      <c r="N275" s="141"/>
      <c r="O275" s="249">
        <f t="shared" si="17"/>
        <v>0</v>
      </c>
      <c r="P275" s="140"/>
      <c r="Q275" s="253">
        <f t="shared" si="18"/>
        <v>0</v>
      </c>
      <c r="R275" s="254">
        <f t="shared" si="19"/>
        <v>0</v>
      </c>
      <c r="S275" s="211"/>
      <c r="U275" s="257">
        <f>'Initial Info Client Demographic'!D261</f>
        <v>0</v>
      </c>
      <c r="W275" s="179">
        <f>'Initial Info Client Demographic'!E261</f>
        <v>0</v>
      </c>
      <c r="X275" s="182">
        <f>'Initial Info Client Demographic'!F261</f>
        <v>0</v>
      </c>
      <c r="Y275" s="183">
        <f>'Initial Info Client Demographic'!G261</f>
        <v>0</v>
      </c>
      <c r="Z275" s="179">
        <f>'Initial Info Client Demographic'!H261</f>
        <v>0</v>
      </c>
      <c r="AA275" s="182">
        <f>'Initial Info Client Demographic'!I261</f>
        <v>0</v>
      </c>
      <c r="AB275" s="183">
        <f>'Initial Info Client Demographic'!E261</f>
        <v>0</v>
      </c>
      <c r="AC275" s="183">
        <f>'Initial Info Client Demographic'!F261</f>
        <v>0</v>
      </c>
      <c r="AD275" s="183">
        <f>'Initial Info Client Demographic'!G261</f>
        <v>0</v>
      </c>
      <c r="AE275" s="183">
        <f>'Initial Info Client Demographic'!H261</f>
        <v>0</v>
      </c>
      <c r="AF275" s="183">
        <f>'Initial Info Client Demographic'!I261</f>
        <v>0</v>
      </c>
      <c r="AG275" s="183">
        <f>'Initial Info Client Demographic'!J261</f>
        <v>0</v>
      </c>
    </row>
    <row r="276" spans="1:33" ht="50.1" customHeight="1" x14ac:dyDescent="0.25">
      <c r="A276" s="2">
        <f t="shared" si="20"/>
        <v>249</v>
      </c>
      <c r="B276" s="319">
        <f>'Initial Info Client Demographic'!B262</f>
        <v>0</v>
      </c>
      <c r="C276" s="320">
        <f>'Initial Info Client Demographic'!C262</f>
        <v>0</v>
      </c>
      <c r="D276" s="244"/>
      <c r="E276" s="236"/>
      <c r="F276" s="259"/>
      <c r="G276" s="240"/>
      <c r="H276" s="242"/>
      <c r="I276" s="213"/>
      <c r="J276" s="214"/>
      <c r="K276" s="169"/>
      <c r="L276" s="166"/>
      <c r="M276" s="215"/>
      <c r="N276" s="123"/>
      <c r="O276" s="249">
        <f t="shared" si="17"/>
        <v>0</v>
      </c>
      <c r="P276" s="96"/>
      <c r="Q276" s="251">
        <f t="shared" si="18"/>
        <v>0</v>
      </c>
      <c r="R276" s="252">
        <f t="shared" si="19"/>
        <v>0</v>
      </c>
      <c r="S276" s="211"/>
      <c r="U276" s="257">
        <f>'Initial Info Client Demographic'!D262</f>
        <v>0</v>
      </c>
      <c r="W276" s="179">
        <f>'Initial Info Client Demographic'!E262</f>
        <v>0</v>
      </c>
      <c r="X276" s="182">
        <f>'Initial Info Client Demographic'!F262</f>
        <v>0</v>
      </c>
      <c r="Y276" s="183">
        <f>'Initial Info Client Demographic'!G262</f>
        <v>0</v>
      </c>
      <c r="Z276" s="179">
        <f>'Initial Info Client Demographic'!H262</f>
        <v>0</v>
      </c>
      <c r="AA276" s="182">
        <f>'Initial Info Client Demographic'!I262</f>
        <v>0</v>
      </c>
      <c r="AB276" s="183">
        <f>'Initial Info Client Demographic'!E262</f>
        <v>0</v>
      </c>
      <c r="AC276" s="183">
        <f>'Initial Info Client Demographic'!F262</f>
        <v>0</v>
      </c>
      <c r="AD276" s="183">
        <f>'Initial Info Client Demographic'!G262</f>
        <v>0</v>
      </c>
      <c r="AE276" s="183">
        <f>'Initial Info Client Demographic'!H262</f>
        <v>0</v>
      </c>
      <c r="AF276" s="183">
        <f>'Initial Info Client Demographic'!I262</f>
        <v>0</v>
      </c>
      <c r="AG276" s="183">
        <f>'Initial Info Client Demographic'!J262</f>
        <v>0</v>
      </c>
    </row>
    <row r="277" spans="1:33" ht="50.1" customHeight="1" x14ac:dyDescent="0.25">
      <c r="A277" s="2">
        <f t="shared" si="20"/>
        <v>250</v>
      </c>
      <c r="B277" s="321">
        <f>'Initial Info Client Demographic'!B263</f>
        <v>0</v>
      </c>
      <c r="C277" s="322">
        <f>'Initial Info Client Demographic'!C263</f>
        <v>0</v>
      </c>
      <c r="D277" s="229"/>
      <c r="E277" s="237"/>
      <c r="F277" s="234"/>
      <c r="G277" s="241"/>
      <c r="H277" s="243"/>
      <c r="I277" s="213"/>
      <c r="J277" s="214"/>
      <c r="K277" s="168"/>
      <c r="L277" s="167"/>
      <c r="M277" s="216"/>
      <c r="N277" s="141"/>
      <c r="O277" s="249">
        <f t="shared" si="17"/>
        <v>0</v>
      </c>
      <c r="P277" s="140"/>
      <c r="Q277" s="253">
        <f t="shared" si="18"/>
        <v>0</v>
      </c>
      <c r="R277" s="254">
        <f t="shared" si="19"/>
        <v>0</v>
      </c>
      <c r="S277" s="211"/>
      <c r="U277" s="257">
        <f>'Initial Info Client Demographic'!D263</f>
        <v>0</v>
      </c>
      <c r="W277" s="179">
        <f>'Initial Info Client Demographic'!E263</f>
        <v>0</v>
      </c>
      <c r="X277" s="182">
        <f>'Initial Info Client Demographic'!F263</f>
        <v>0</v>
      </c>
      <c r="Y277" s="183">
        <f>'Initial Info Client Demographic'!G263</f>
        <v>0</v>
      </c>
      <c r="Z277" s="179">
        <f>'Initial Info Client Demographic'!H263</f>
        <v>0</v>
      </c>
      <c r="AA277" s="182">
        <f>'Initial Info Client Demographic'!I263</f>
        <v>0</v>
      </c>
      <c r="AB277" s="183">
        <f>'Initial Info Client Demographic'!E263</f>
        <v>0</v>
      </c>
      <c r="AC277" s="183">
        <f>'Initial Info Client Demographic'!F263</f>
        <v>0</v>
      </c>
      <c r="AD277" s="183">
        <f>'Initial Info Client Demographic'!G263</f>
        <v>0</v>
      </c>
      <c r="AE277" s="183">
        <f>'Initial Info Client Demographic'!H263</f>
        <v>0</v>
      </c>
      <c r="AF277" s="183">
        <f>'Initial Info Client Demographic'!I263</f>
        <v>0</v>
      </c>
      <c r="AG277" s="183">
        <f>'Initial Info Client Demographic'!J263</f>
        <v>0</v>
      </c>
    </row>
    <row r="278" spans="1:33" ht="50.1" customHeight="1" x14ac:dyDescent="0.25">
      <c r="A278" s="2">
        <f t="shared" si="20"/>
        <v>251</v>
      </c>
      <c r="B278" s="319">
        <f>'Initial Info Client Demographic'!B264</f>
        <v>0</v>
      </c>
      <c r="C278" s="320">
        <f>'Initial Info Client Demographic'!C264</f>
        <v>0</v>
      </c>
      <c r="D278" s="244"/>
      <c r="E278" s="236"/>
      <c r="F278" s="259"/>
      <c r="G278" s="238"/>
      <c r="H278" s="242"/>
      <c r="I278" s="213"/>
      <c r="J278" s="214"/>
      <c r="K278" s="169"/>
      <c r="L278" s="166"/>
      <c r="M278" s="215"/>
      <c r="N278" s="123"/>
      <c r="O278" s="249">
        <f t="shared" si="17"/>
        <v>0</v>
      </c>
      <c r="P278" s="96"/>
      <c r="Q278" s="251">
        <f t="shared" si="18"/>
        <v>0</v>
      </c>
      <c r="R278" s="252">
        <f t="shared" si="19"/>
        <v>0</v>
      </c>
      <c r="S278" s="211"/>
      <c r="U278" s="257">
        <f>'Initial Info Client Demographic'!D264</f>
        <v>0</v>
      </c>
      <c r="W278" s="179">
        <f>'Initial Info Client Demographic'!E264</f>
        <v>0</v>
      </c>
      <c r="X278" s="182">
        <f>'Initial Info Client Demographic'!F264</f>
        <v>0</v>
      </c>
      <c r="Y278" s="183">
        <f>'Initial Info Client Demographic'!G264</f>
        <v>0</v>
      </c>
      <c r="Z278" s="179">
        <f>'Initial Info Client Demographic'!H264</f>
        <v>0</v>
      </c>
      <c r="AA278" s="182">
        <f>'Initial Info Client Demographic'!I264</f>
        <v>0</v>
      </c>
      <c r="AB278" s="183">
        <f>'Initial Info Client Demographic'!E264</f>
        <v>0</v>
      </c>
      <c r="AC278" s="183">
        <f>'Initial Info Client Demographic'!F264</f>
        <v>0</v>
      </c>
      <c r="AD278" s="183">
        <f>'Initial Info Client Demographic'!G264</f>
        <v>0</v>
      </c>
      <c r="AE278" s="183">
        <f>'Initial Info Client Demographic'!H264</f>
        <v>0</v>
      </c>
      <c r="AF278" s="183">
        <f>'Initial Info Client Demographic'!I264</f>
        <v>0</v>
      </c>
      <c r="AG278" s="183">
        <f>'Initial Info Client Demographic'!J264</f>
        <v>0</v>
      </c>
    </row>
    <row r="279" spans="1:33" ht="50.1" customHeight="1" x14ac:dyDescent="0.25">
      <c r="A279" s="2">
        <f t="shared" si="20"/>
        <v>252</v>
      </c>
      <c r="B279" s="321">
        <f>'Initial Info Client Demographic'!B265</f>
        <v>0</v>
      </c>
      <c r="C279" s="322">
        <f>'Initial Info Client Demographic'!C265</f>
        <v>0</v>
      </c>
      <c r="D279" s="229"/>
      <c r="E279" s="237"/>
      <c r="F279" s="234"/>
      <c r="G279" s="239"/>
      <c r="H279" s="243"/>
      <c r="I279" s="213"/>
      <c r="J279" s="214"/>
      <c r="K279" s="168"/>
      <c r="L279" s="167"/>
      <c r="M279" s="216"/>
      <c r="N279" s="141"/>
      <c r="O279" s="249">
        <f t="shared" si="17"/>
        <v>0</v>
      </c>
      <c r="P279" s="140"/>
      <c r="Q279" s="253">
        <f t="shared" si="18"/>
        <v>0</v>
      </c>
      <c r="R279" s="254">
        <f t="shared" si="19"/>
        <v>0</v>
      </c>
      <c r="S279" s="211"/>
      <c r="U279" s="257">
        <f>'Initial Info Client Demographic'!D265</f>
        <v>0</v>
      </c>
      <c r="W279" s="179">
        <f>'Initial Info Client Demographic'!E265</f>
        <v>0</v>
      </c>
      <c r="X279" s="182">
        <f>'Initial Info Client Demographic'!F265</f>
        <v>0</v>
      </c>
      <c r="Y279" s="183">
        <f>'Initial Info Client Demographic'!G265</f>
        <v>0</v>
      </c>
      <c r="Z279" s="179">
        <f>'Initial Info Client Demographic'!H265</f>
        <v>0</v>
      </c>
      <c r="AA279" s="182">
        <f>'Initial Info Client Demographic'!I265</f>
        <v>0</v>
      </c>
      <c r="AB279" s="183">
        <f>'Initial Info Client Demographic'!E265</f>
        <v>0</v>
      </c>
      <c r="AC279" s="183">
        <f>'Initial Info Client Demographic'!F265</f>
        <v>0</v>
      </c>
      <c r="AD279" s="183">
        <f>'Initial Info Client Demographic'!G265</f>
        <v>0</v>
      </c>
      <c r="AE279" s="183">
        <f>'Initial Info Client Demographic'!H265</f>
        <v>0</v>
      </c>
      <c r="AF279" s="183">
        <f>'Initial Info Client Demographic'!I265</f>
        <v>0</v>
      </c>
      <c r="AG279" s="183">
        <f>'Initial Info Client Demographic'!J265</f>
        <v>0</v>
      </c>
    </row>
    <row r="280" spans="1:33" ht="50.1" customHeight="1" x14ac:dyDescent="0.25">
      <c r="A280" s="2">
        <f t="shared" si="20"/>
        <v>253</v>
      </c>
      <c r="B280" s="319">
        <f>'Initial Info Client Demographic'!B266</f>
        <v>0</v>
      </c>
      <c r="C280" s="320">
        <f>'Initial Info Client Demographic'!C266</f>
        <v>0</v>
      </c>
      <c r="D280" s="244"/>
      <c r="E280" s="236"/>
      <c r="F280" s="259"/>
      <c r="G280" s="238"/>
      <c r="H280" s="242"/>
      <c r="I280" s="213"/>
      <c r="J280" s="214"/>
      <c r="K280" s="169"/>
      <c r="L280" s="166"/>
      <c r="M280" s="215"/>
      <c r="N280" s="123"/>
      <c r="O280" s="249">
        <f t="shared" si="17"/>
        <v>0</v>
      </c>
      <c r="P280" s="96"/>
      <c r="Q280" s="251">
        <f t="shared" si="18"/>
        <v>0</v>
      </c>
      <c r="R280" s="252">
        <f t="shared" si="19"/>
        <v>0</v>
      </c>
      <c r="S280" s="211"/>
      <c r="U280" s="257">
        <f>'Initial Info Client Demographic'!D266</f>
        <v>0</v>
      </c>
      <c r="W280" s="179">
        <f>'Initial Info Client Demographic'!E266</f>
        <v>0</v>
      </c>
      <c r="X280" s="182">
        <f>'Initial Info Client Demographic'!F266</f>
        <v>0</v>
      </c>
      <c r="Y280" s="183">
        <f>'Initial Info Client Demographic'!G266</f>
        <v>0</v>
      </c>
      <c r="Z280" s="179">
        <f>'Initial Info Client Demographic'!H266</f>
        <v>0</v>
      </c>
      <c r="AA280" s="182">
        <f>'Initial Info Client Demographic'!I266</f>
        <v>0</v>
      </c>
      <c r="AB280" s="183">
        <f>'Initial Info Client Demographic'!E266</f>
        <v>0</v>
      </c>
      <c r="AC280" s="183">
        <f>'Initial Info Client Demographic'!F266</f>
        <v>0</v>
      </c>
      <c r="AD280" s="183">
        <f>'Initial Info Client Demographic'!G266</f>
        <v>0</v>
      </c>
      <c r="AE280" s="183">
        <f>'Initial Info Client Demographic'!H266</f>
        <v>0</v>
      </c>
      <c r="AF280" s="183">
        <f>'Initial Info Client Demographic'!I266</f>
        <v>0</v>
      </c>
      <c r="AG280" s="183">
        <f>'Initial Info Client Demographic'!J266</f>
        <v>0</v>
      </c>
    </row>
    <row r="281" spans="1:33" ht="50.1" customHeight="1" x14ac:dyDescent="0.25">
      <c r="A281" s="2">
        <f t="shared" si="20"/>
        <v>254</v>
      </c>
      <c r="B281" s="321">
        <f>'Initial Info Client Demographic'!B267</f>
        <v>0</v>
      </c>
      <c r="C281" s="322">
        <f>'Initial Info Client Demographic'!C267</f>
        <v>0</v>
      </c>
      <c r="D281" s="229"/>
      <c r="E281" s="237"/>
      <c r="F281" s="234"/>
      <c r="G281" s="239"/>
      <c r="H281" s="243"/>
      <c r="I281" s="213"/>
      <c r="J281" s="214"/>
      <c r="K281" s="168"/>
      <c r="L281" s="167"/>
      <c r="M281" s="216"/>
      <c r="N281" s="141"/>
      <c r="O281" s="249">
        <f t="shared" si="17"/>
        <v>0</v>
      </c>
      <c r="P281" s="140"/>
      <c r="Q281" s="253">
        <f t="shared" si="18"/>
        <v>0</v>
      </c>
      <c r="R281" s="254">
        <f t="shared" si="19"/>
        <v>0</v>
      </c>
      <c r="S281" s="211"/>
      <c r="U281" s="257">
        <f>'Initial Info Client Demographic'!D267</f>
        <v>0</v>
      </c>
      <c r="W281" s="179">
        <f>'Initial Info Client Demographic'!E267</f>
        <v>0</v>
      </c>
      <c r="X281" s="182">
        <f>'Initial Info Client Demographic'!F267</f>
        <v>0</v>
      </c>
      <c r="Y281" s="183">
        <f>'Initial Info Client Demographic'!G267</f>
        <v>0</v>
      </c>
      <c r="Z281" s="179">
        <f>'Initial Info Client Demographic'!H267</f>
        <v>0</v>
      </c>
      <c r="AA281" s="182">
        <f>'Initial Info Client Demographic'!I267</f>
        <v>0</v>
      </c>
      <c r="AB281" s="183">
        <f>'Initial Info Client Demographic'!E267</f>
        <v>0</v>
      </c>
      <c r="AC281" s="183">
        <f>'Initial Info Client Demographic'!F267</f>
        <v>0</v>
      </c>
      <c r="AD281" s="183">
        <f>'Initial Info Client Demographic'!G267</f>
        <v>0</v>
      </c>
      <c r="AE281" s="183">
        <f>'Initial Info Client Demographic'!H267</f>
        <v>0</v>
      </c>
      <c r="AF281" s="183">
        <f>'Initial Info Client Demographic'!I267</f>
        <v>0</v>
      </c>
      <c r="AG281" s="183">
        <f>'Initial Info Client Demographic'!J267</f>
        <v>0</v>
      </c>
    </row>
    <row r="282" spans="1:33" ht="50.1" customHeight="1" x14ac:dyDescent="0.25">
      <c r="A282" s="2">
        <f t="shared" si="20"/>
        <v>255</v>
      </c>
      <c r="B282" s="319">
        <f>'Initial Info Client Demographic'!B268</f>
        <v>0</v>
      </c>
      <c r="C282" s="320">
        <f>'Initial Info Client Demographic'!C268</f>
        <v>0</v>
      </c>
      <c r="D282" s="244"/>
      <c r="E282" s="236"/>
      <c r="F282" s="259"/>
      <c r="G282" s="238"/>
      <c r="H282" s="242"/>
      <c r="I282" s="213"/>
      <c r="J282" s="214"/>
      <c r="K282" s="169"/>
      <c r="L282" s="166"/>
      <c r="M282" s="215"/>
      <c r="N282" s="123"/>
      <c r="O282" s="249">
        <f t="shared" si="17"/>
        <v>0</v>
      </c>
      <c r="P282" s="96"/>
      <c r="Q282" s="251">
        <f t="shared" si="18"/>
        <v>0</v>
      </c>
      <c r="R282" s="252">
        <f t="shared" si="19"/>
        <v>0</v>
      </c>
      <c r="S282" s="211"/>
      <c r="U282" s="257">
        <f>'Initial Info Client Demographic'!D268</f>
        <v>0</v>
      </c>
      <c r="W282" s="179">
        <f>'Initial Info Client Demographic'!E268</f>
        <v>0</v>
      </c>
      <c r="X282" s="182">
        <f>'Initial Info Client Demographic'!F268</f>
        <v>0</v>
      </c>
      <c r="Y282" s="183">
        <f>'Initial Info Client Demographic'!G268</f>
        <v>0</v>
      </c>
      <c r="Z282" s="179">
        <f>'Initial Info Client Demographic'!H268</f>
        <v>0</v>
      </c>
      <c r="AA282" s="182">
        <f>'Initial Info Client Demographic'!I268</f>
        <v>0</v>
      </c>
      <c r="AB282" s="183">
        <f>'Initial Info Client Demographic'!E268</f>
        <v>0</v>
      </c>
      <c r="AC282" s="183">
        <f>'Initial Info Client Demographic'!F268</f>
        <v>0</v>
      </c>
      <c r="AD282" s="183">
        <f>'Initial Info Client Demographic'!G268</f>
        <v>0</v>
      </c>
      <c r="AE282" s="183">
        <f>'Initial Info Client Demographic'!H268</f>
        <v>0</v>
      </c>
      <c r="AF282" s="183">
        <f>'Initial Info Client Demographic'!I268</f>
        <v>0</v>
      </c>
      <c r="AG282" s="183">
        <f>'Initial Info Client Demographic'!J268</f>
        <v>0</v>
      </c>
    </row>
    <row r="283" spans="1:33" ht="50.1" customHeight="1" x14ac:dyDescent="0.25">
      <c r="A283" s="2">
        <f t="shared" si="20"/>
        <v>256</v>
      </c>
      <c r="B283" s="321">
        <f>'Initial Info Client Demographic'!B269</f>
        <v>0</v>
      </c>
      <c r="C283" s="322">
        <f>'Initial Info Client Demographic'!C269</f>
        <v>0</v>
      </c>
      <c r="D283" s="229"/>
      <c r="E283" s="237"/>
      <c r="F283" s="234"/>
      <c r="G283" s="239"/>
      <c r="H283" s="243"/>
      <c r="I283" s="213"/>
      <c r="J283" s="214"/>
      <c r="K283" s="168"/>
      <c r="L283" s="167"/>
      <c r="M283" s="216"/>
      <c r="N283" s="141"/>
      <c r="O283" s="249">
        <f t="shared" si="17"/>
        <v>0</v>
      </c>
      <c r="P283" s="140"/>
      <c r="Q283" s="253">
        <f t="shared" si="18"/>
        <v>0</v>
      </c>
      <c r="R283" s="254">
        <f t="shared" si="19"/>
        <v>0</v>
      </c>
      <c r="S283" s="211"/>
      <c r="U283" s="257">
        <f>'Initial Info Client Demographic'!D269</f>
        <v>0</v>
      </c>
      <c r="W283" s="179">
        <f>'Initial Info Client Demographic'!E269</f>
        <v>0</v>
      </c>
      <c r="X283" s="182">
        <f>'Initial Info Client Demographic'!F269</f>
        <v>0</v>
      </c>
      <c r="Y283" s="183">
        <f>'Initial Info Client Demographic'!G269</f>
        <v>0</v>
      </c>
      <c r="Z283" s="179">
        <f>'Initial Info Client Demographic'!H269</f>
        <v>0</v>
      </c>
      <c r="AA283" s="182">
        <f>'Initial Info Client Demographic'!I269</f>
        <v>0</v>
      </c>
      <c r="AB283" s="183">
        <f>'Initial Info Client Demographic'!E269</f>
        <v>0</v>
      </c>
      <c r="AC283" s="183">
        <f>'Initial Info Client Demographic'!F269</f>
        <v>0</v>
      </c>
      <c r="AD283" s="183">
        <f>'Initial Info Client Demographic'!G269</f>
        <v>0</v>
      </c>
      <c r="AE283" s="183">
        <f>'Initial Info Client Demographic'!H269</f>
        <v>0</v>
      </c>
      <c r="AF283" s="183">
        <f>'Initial Info Client Demographic'!I269</f>
        <v>0</v>
      </c>
      <c r="AG283" s="183">
        <f>'Initial Info Client Demographic'!J269</f>
        <v>0</v>
      </c>
    </row>
    <row r="284" spans="1:33" ht="50.1" customHeight="1" x14ac:dyDescent="0.25">
      <c r="A284" s="2">
        <f t="shared" si="20"/>
        <v>257</v>
      </c>
      <c r="B284" s="319">
        <f>'Initial Info Client Demographic'!B270</f>
        <v>0</v>
      </c>
      <c r="C284" s="320">
        <f>'Initial Info Client Demographic'!C270</f>
        <v>0</v>
      </c>
      <c r="D284" s="244"/>
      <c r="E284" s="236"/>
      <c r="F284" s="259"/>
      <c r="G284" s="238"/>
      <c r="H284" s="242"/>
      <c r="I284" s="213"/>
      <c r="J284" s="214"/>
      <c r="K284" s="169"/>
      <c r="L284" s="166"/>
      <c r="M284" s="215"/>
      <c r="N284" s="123"/>
      <c r="O284" s="249">
        <f t="shared" ref="O284:O347" si="21">I284-M284</f>
        <v>0</v>
      </c>
      <c r="P284" s="96"/>
      <c r="Q284" s="251">
        <f t="shared" ref="Q284:Q347" si="22">IF(OR(D284= "Autism Spectrum Disorder", D284="Intellectual Disability", D284="Developmental Delay", D284="Cerebral Palsy", D284="Traumatic Brain Injury",D284="Hearing Impaired", D284="Visually Impaired", D284="Downs Syndrome", D284="Other Developmental Disability"),O284,0)</f>
        <v>0</v>
      </c>
      <c r="R284" s="252">
        <f t="shared" ref="R284:R347" si="23">IF(OR(F284="SUD",F284="MH"),O284,0)</f>
        <v>0</v>
      </c>
      <c r="S284" s="211"/>
      <c r="U284" s="257">
        <f>'Initial Info Client Demographic'!D270</f>
        <v>0</v>
      </c>
      <c r="W284" s="179">
        <f>'Initial Info Client Demographic'!E270</f>
        <v>0</v>
      </c>
      <c r="X284" s="182">
        <f>'Initial Info Client Demographic'!F270</f>
        <v>0</v>
      </c>
      <c r="Y284" s="183">
        <f>'Initial Info Client Demographic'!G270</f>
        <v>0</v>
      </c>
      <c r="Z284" s="179">
        <f>'Initial Info Client Demographic'!H270</f>
        <v>0</v>
      </c>
      <c r="AA284" s="182">
        <f>'Initial Info Client Demographic'!I270</f>
        <v>0</v>
      </c>
      <c r="AB284" s="183">
        <f>'Initial Info Client Demographic'!E270</f>
        <v>0</v>
      </c>
      <c r="AC284" s="183">
        <f>'Initial Info Client Demographic'!F270</f>
        <v>0</v>
      </c>
      <c r="AD284" s="183">
        <f>'Initial Info Client Demographic'!G270</f>
        <v>0</v>
      </c>
      <c r="AE284" s="183">
        <f>'Initial Info Client Demographic'!H270</f>
        <v>0</v>
      </c>
      <c r="AF284" s="183">
        <f>'Initial Info Client Demographic'!I270</f>
        <v>0</v>
      </c>
      <c r="AG284" s="183">
        <f>'Initial Info Client Demographic'!J270</f>
        <v>0</v>
      </c>
    </row>
    <row r="285" spans="1:33" ht="50.1" customHeight="1" x14ac:dyDescent="0.25">
      <c r="A285" s="2">
        <f t="shared" ref="A285:A348" si="24">ROW(A258)</f>
        <v>258</v>
      </c>
      <c r="B285" s="321">
        <f>'Initial Info Client Demographic'!B271</f>
        <v>0</v>
      </c>
      <c r="C285" s="322">
        <f>'Initial Info Client Demographic'!C271</f>
        <v>0</v>
      </c>
      <c r="D285" s="229"/>
      <c r="E285" s="237"/>
      <c r="F285" s="234"/>
      <c r="G285" s="239"/>
      <c r="H285" s="243"/>
      <c r="I285" s="213"/>
      <c r="J285" s="214"/>
      <c r="K285" s="168"/>
      <c r="L285" s="167"/>
      <c r="M285" s="216"/>
      <c r="N285" s="141"/>
      <c r="O285" s="249">
        <f t="shared" si="21"/>
        <v>0</v>
      </c>
      <c r="P285" s="140"/>
      <c r="Q285" s="253">
        <f t="shared" si="22"/>
        <v>0</v>
      </c>
      <c r="R285" s="254">
        <f t="shared" si="23"/>
        <v>0</v>
      </c>
      <c r="S285" s="211"/>
      <c r="U285" s="257">
        <f>'Initial Info Client Demographic'!D271</f>
        <v>0</v>
      </c>
      <c r="W285" s="179">
        <f>'Initial Info Client Demographic'!E271</f>
        <v>0</v>
      </c>
      <c r="X285" s="182">
        <f>'Initial Info Client Demographic'!F271</f>
        <v>0</v>
      </c>
      <c r="Y285" s="183">
        <f>'Initial Info Client Demographic'!G271</f>
        <v>0</v>
      </c>
      <c r="Z285" s="179">
        <f>'Initial Info Client Demographic'!H271</f>
        <v>0</v>
      </c>
      <c r="AA285" s="182">
        <f>'Initial Info Client Demographic'!I271</f>
        <v>0</v>
      </c>
      <c r="AB285" s="183">
        <f>'Initial Info Client Demographic'!E271</f>
        <v>0</v>
      </c>
      <c r="AC285" s="183">
        <f>'Initial Info Client Demographic'!F271</f>
        <v>0</v>
      </c>
      <c r="AD285" s="183">
        <f>'Initial Info Client Demographic'!G271</f>
        <v>0</v>
      </c>
      <c r="AE285" s="183">
        <f>'Initial Info Client Demographic'!H271</f>
        <v>0</v>
      </c>
      <c r="AF285" s="183">
        <f>'Initial Info Client Demographic'!I271</f>
        <v>0</v>
      </c>
      <c r="AG285" s="183">
        <f>'Initial Info Client Demographic'!J271</f>
        <v>0</v>
      </c>
    </row>
    <row r="286" spans="1:33" ht="50.1" customHeight="1" x14ac:dyDescent="0.25">
      <c r="A286" s="2">
        <f t="shared" si="24"/>
        <v>259</v>
      </c>
      <c r="B286" s="319">
        <f>'Initial Info Client Demographic'!B272</f>
        <v>0</v>
      </c>
      <c r="C286" s="320">
        <f>'Initial Info Client Demographic'!C272</f>
        <v>0</v>
      </c>
      <c r="D286" s="244"/>
      <c r="E286" s="236"/>
      <c r="F286" s="259"/>
      <c r="G286" s="240"/>
      <c r="H286" s="242"/>
      <c r="I286" s="213"/>
      <c r="J286" s="214"/>
      <c r="K286" s="169"/>
      <c r="L286" s="166"/>
      <c r="M286" s="215"/>
      <c r="N286" s="123"/>
      <c r="O286" s="249">
        <f t="shared" si="21"/>
        <v>0</v>
      </c>
      <c r="P286" s="96"/>
      <c r="Q286" s="251">
        <f t="shared" si="22"/>
        <v>0</v>
      </c>
      <c r="R286" s="252">
        <f t="shared" si="23"/>
        <v>0</v>
      </c>
      <c r="S286" s="211"/>
      <c r="U286" s="257">
        <f>'Initial Info Client Demographic'!D272</f>
        <v>0</v>
      </c>
      <c r="W286" s="179">
        <f>'Initial Info Client Demographic'!E272</f>
        <v>0</v>
      </c>
      <c r="X286" s="182">
        <f>'Initial Info Client Demographic'!F272</f>
        <v>0</v>
      </c>
      <c r="Y286" s="183">
        <f>'Initial Info Client Demographic'!G272</f>
        <v>0</v>
      </c>
      <c r="Z286" s="179">
        <f>'Initial Info Client Demographic'!H272</f>
        <v>0</v>
      </c>
      <c r="AA286" s="182">
        <f>'Initial Info Client Demographic'!I272</f>
        <v>0</v>
      </c>
      <c r="AB286" s="183">
        <f>'Initial Info Client Demographic'!E272</f>
        <v>0</v>
      </c>
      <c r="AC286" s="183">
        <f>'Initial Info Client Demographic'!F272</f>
        <v>0</v>
      </c>
      <c r="AD286" s="183">
        <f>'Initial Info Client Demographic'!G272</f>
        <v>0</v>
      </c>
      <c r="AE286" s="183">
        <f>'Initial Info Client Demographic'!H272</f>
        <v>0</v>
      </c>
      <c r="AF286" s="183">
        <f>'Initial Info Client Demographic'!I272</f>
        <v>0</v>
      </c>
      <c r="AG286" s="183">
        <f>'Initial Info Client Demographic'!J272</f>
        <v>0</v>
      </c>
    </row>
    <row r="287" spans="1:33" ht="50.1" customHeight="1" x14ac:dyDescent="0.25">
      <c r="A287" s="2">
        <f t="shared" si="24"/>
        <v>260</v>
      </c>
      <c r="B287" s="321">
        <f>'Initial Info Client Demographic'!B273</f>
        <v>0</v>
      </c>
      <c r="C287" s="322">
        <f>'Initial Info Client Demographic'!C273</f>
        <v>0</v>
      </c>
      <c r="D287" s="229"/>
      <c r="E287" s="237"/>
      <c r="F287" s="234"/>
      <c r="G287" s="241"/>
      <c r="H287" s="243"/>
      <c r="I287" s="213"/>
      <c r="J287" s="214"/>
      <c r="K287" s="168"/>
      <c r="L287" s="167"/>
      <c r="M287" s="216"/>
      <c r="N287" s="141"/>
      <c r="O287" s="249">
        <f t="shared" si="21"/>
        <v>0</v>
      </c>
      <c r="P287" s="140"/>
      <c r="Q287" s="253">
        <f t="shared" si="22"/>
        <v>0</v>
      </c>
      <c r="R287" s="254">
        <f t="shared" si="23"/>
        <v>0</v>
      </c>
      <c r="S287" s="211"/>
      <c r="U287" s="257">
        <f>'Initial Info Client Demographic'!D273</f>
        <v>0</v>
      </c>
      <c r="W287" s="179">
        <f>'Initial Info Client Demographic'!E273</f>
        <v>0</v>
      </c>
      <c r="X287" s="182">
        <f>'Initial Info Client Demographic'!F273</f>
        <v>0</v>
      </c>
      <c r="Y287" s="183">
        <f>'Initial Info Client Demographic'!G273</f>
        <v>0</v>
      </c>
      <c r="Z287" s="179">
        <f>'Initial Info Client Demographic'!H273</f>
        <v>0</v>
      </c>
      <c r="AA287" s="182">
        <f>'Initial Info Client Demographic'!I273</f>
        <v>0</v>
      </c>
      <c r="AB287" s="183">
        <f>'Initial Info Client Demographic'!E273</f>
        <v>0</v>
      </c>
      <c r="AC287" s="183">
        <f>'Initial Info Client Demographic'!F273</f>
        <v>0</v>
      </c>
      <c r="AD287" s="183">
        <f>'Initial Info Client Demographic'!G273</f>
        <v>0</v>
      </c>
      <c r="AE287" s="183">
        <f>'Initial Info Client Demographic'!H273</f>
        <v>0</v>
      </c>
      <c r="AF287" s="183">
        <f>'Initial Info Client Demographic'!I273</f>
        <v>0</v>
      </c>
      <c r="AG287" s="183">
        <f>'Initial Info Client Demographic'!J273</f>
        <v>0</v>
      </c>
    </row>
    <row r="288" spans="1:33" ht="50.1" customHeight="1" x14ac:dyDescent="0.25">
      <c r="A288" s="2">
        <f t="shared" si="24"/>
        <v>261</v>
      </c>
      <c r="B288" s="319">
        <f>'Initial Info Client Demographic'!B274</f>
        <v>0</v>
      </c>
      <c r="C288" s="320">
        <f>'Initial Info Client Demographic'!C274</f>
        <v>0</v>
      </c>
      <c r="D288" s="244"/>
      <c r="E288" s="236"/>
      <c r="F288" s="259"/>
      <c r="G288" s="238"/>
      <c r="H288" s="242"/>
      <c r="I288" s="213"/>
      <c r="J288" s="214"/>
      <c r="K288" s="169"/>
      <c r="L288" s="166"/>
      <c r="M288" s="215"/>
      <c r="N288" s="123"/>
      <c r="O288" s="249">
        <f t="shared" si="21"/>
        <v>0</v>
      </c>
      <c r="P288" s="96"/>
      <c r="Q288" s="251">
        <f t="shared" si="22"/>
        <v>0</v>
      </c>
      <c r="R288" s="252">
        <f t="shared" si="23"/>
        <v>0</v>
      </c>
      <c r="S288" s="211"/>
      <c r="U288" s="257">
        <f>'Initial Info Client Demographic'!D274</f>
        <v>0</v>
      </c>
      <c r="W288" s="179">
        <f>'Initial Info Client Demographic'!E274</f>
        <v>0</v>
      </c>
      <c r="X288" s="182">
        <f>'Initial Info Client Demographic'!F274</f>
        <v>0</v>
      </c>
      <c r="Y288" s="183">
        <f>'Initial Info Client Demographic'!G274</f>
        <v>0</v>
      </c>
      <c r="Z288" s="179">
        <f>'Initial Info Client Demographic'!H274</f>
        <v>0</v>
      </c>
      <c r="AA288" s="182">
        <f>'Initial Info Client Demographic'!I274</f>
        <v>0</v>
      </c>
      <c r="AB288" s="183">
        <f>'Initial Info Client Demographic'!E274</f>
        <v>0</v>
      </c>
      <c r="AC288" s="183">
        <f>'Initial Info Client Demographic'!F274</f>
        <v>0</v>
      </c>
      <c r="AD288" s="183">
        <f>'Initial Info Client Demographic'!G274</f>
        <v>0</v>
      </c>
      <c r="AE288" s="183">
        <f>'Initial Info Client Demographic'!H274</f>
        <v>0</v>
      </c>
      <c r="AF288" s="183">
        <f>'Initial Info Client Demographic'!I274</f>
        <v>0</v>
      </c>
      <c r="AG288" s="183">
        <f>'Initial Info Client Demographic'!J274</f>
        <v>0</v>
      </c>
    </row>
    <row r="289" spans="1:33" ht="50.1" customHeight="1" x14ac:dyDescent="0.25">
      <c r="A289" s="2">
        <f t="shared" si="24"/>
        <v>262</v>
      </c>
      <c r="B289" s="321">
        <f>'Initial Info Client Demographic'!B275</f>
        <v>0</v>
      </c>
      <c r="C289" s="322">
        <f>'Initial Info Client Demographic'!C275</f>
        <v>0</v>
      </c>
      <c r="D289" s="229"/>
      <c r="E289" s="237"/>
      <c r="F289" s="234"/>
      <c r="G289" s="239"/>
      <c r="H289" s="243"/>
      <c r="I289" s="213"/>
      <c r="J289" s="214"/>
      <c r="K289" s="168"/>
      <c r="L289" s="167"/>
      <c r="M289" s="216"/>
      <c r="N289" s="141"/>
      <c r="O289" s="249">
        <f t="shared" si="21"/>
        <v>0</v>
      </c>
      <c r="P289" s="140"/>
      <c r="Q289" s="253">
        <f t="shared" si="22"/>
        <v>0</v>
      </c>
      <c r="R289" s="254">
        <f t="shared" si="23"/>
        <v>0</v>
      </c>
      <c r="S289" s="211"/>
      <c r="U289" s="257">
        <f>'Initial Info Client Demographic'!D275</f>
        <v>0</v>
      </c>
      <c r="W289" s="179">
        <f>'Initial Info Client Demographic'!E275</f>
        <v>0</v>
      </c>
      <c r="X289" s="182">
        <f>'Initial Info Client Demographic'!F275</f>
        <v>0</v>
      </c>
      <c r="Y289" s="183">
        <f>'Initial Info Client Demographic'!G275</f>
        <v>0</v>
      </c>
      <c r="Z289" s="179">
        <f>'Initial Info Client Demographic'!H275</f>
        <v>0</v>
      </c>
      <c r="AA289" s="182">
        <f>'Initial Info Client Demographic'!I275</f>
        <v>0</v>
      </c>
      <c r="AB289" s="183">
        <f>'Initial Info Client Demographic'!E275</f>
        <v>0</v>
      </c>
      <c r="AC289" s="183">
        <f>'Initial Info Client Demographic'!F275</f>
        <v>0</v>
      </c>
      <c r="AD289" s="183">
        <f>'Initial Info Client Demographic'!G275</f>
        <v>0</v>
      </c>
      <c r="AE289" s="183">
        <f>'Initial Info Client Demographic'!H275</f>
        <v>0</v>
      </c>
      <c r="AF289" s="183">
        <f>'Initial Info Client Demographic'!I275</f>
        <v>0</v>
      </c>
      <c r="AG289" s="183">
        <f>'Initial Info Client Demographic'!J275</f>
        <v>0</v>
      </c>
    </row>
    <row r="290" spans="1:33" ht="50.1" customHeight="1" x14ac:dyDescent="0.25">
      <c r="A290" s="2">
        <f t="shared" si="24"/>
        <v>263</v>
      </c>
      <c r="B290" s="319">
        <f>'Initial Info Client Demographic'!B276</f>
        <v>0</v>
      </c>
      <c r="C290" s="320">
        <f>'Initial Info Client Demographic'!C276</f>
        <v>0</v>
      </c>
      <c r="D290" s="244"/>
      <c r="E290" s="236"/>
      <c r="F290" s="259"/>
      <c r="G290" s="238"/>
      <c r="H290" s="242"/>
      <c r="I290" s="213"/>
      <c r="J290" s="214"/>
      <c r="K290" s="169"/>
      <c r="L290" s="166"/>
      <c r="M290" s="215"/>
      <c r="N290" s="123"/>
      <c r="O290" s="249">
        <f t="shared" si="21"/>
        <v>0</v>
      </c>
      <c r="P290" s="96"/>
      <c r="Q290" s="251">
        <f t="shared" si="22"/>
        <v>0</v>
      </c>
      <c r="R290" s="252">
        <f t="shared" si="23"/>
        <v>0</v>
      </c>
      <c r="S290" s="211"/>
      <c r="U290" s="257">
        <f>'Initial Info Client Demographic'!D276</f>
        <v>0</v>
      </c>
      <c r="W290" s="179">
        <f>'Initial Info Client Demographic'!E276</f>
        <v>0</v>
      </c>
      <c r="X290" s="182">
        <f>'Initial Info Client Demographic'!F276</f>
        <v>0</v>
      </c>
      <c r="Y290" s="183">
        <f>'Initial Info Client Demographic'!G276</f>
        <v>0</v>
      </c>
      <c r="Z290" s="179">
        <f>'Initial Info Client Demographic'!H276</f>
        <v>0</v>
      </c>
      <c r="AA290" s="182">
        <f>'Initial Info Client Demographic'!I276</f>
        <v>0</v>
      </c>
      <c r="AB290" s="183">
        <f>'Initial Info Client Demographic'!E276</f>
        <v>0</v>
      </c>
      <c r="AC290" s="183">
        <f>'Initial Info Client Demographic'!F276</f>
        <v>0</v>
      </c>
      <c r="AD290" s="183">
        <f>'Initial Info Client Demographic'!G276</f>
        <v>0</v>
      </c>
      <c r="AE290" s="183">
        <f>'Initial Info Client Demographic'!H276</f>
        <v>0</v>
      </c>
      <c r="AF290" s="183">
        <f>'Initial Info Client Demographic'!I276</f>
        <v>0</v>
      </c>
      <c r="AG290" s="183">
        <f>'Initial Info Client Demographic'!J276</f>
        <v>0</v>
      </c>
    </row>
    <row r="291" spans="1:33" ht="50.1" customHeight="1" x14ac:dyDescent="0.25">
      <c r="A291" s="2">
        <f t="shared" si="24"/>
        <v>264</v>
      </c>
      <c r="B291" s="321">
        <f>'Initial Info Client Demographic'!B277</f>
        <v>0</v>
      </c>
      <c r="C291" s="322">
        <f>'Initial Info Client Demographic'!C277</f>
        <v>0</v>
      </c>
      <c r="D291" s="229"/>
      <c r="E291" s="237"/>
      <c r="F291" s="234"/>
      <c r="G291" s="239"/>
      <c r="H291" s="243"/>
      <c r="I291" s="213"/>
      <c r="J291" s="214"/>
      <c r="K291" s="168"/>
      <c r="L291" s="167"/>
      <c r="M291" s="216"/>
      <c r="N291" s="141"/>
      <c r="O291" s="249">
        <f t="shared" si="21"/>
        <v>0</v>
      </c>
      <c r="P291" s="140"/>
      <c r="Q291" s="253">
        <f t="shared" si="22"/>
        <v>0</v>
      </c>
      <c r="R291" s="254">
        <f t="shared" si="23"/>
        <v>0</v>
      </c>
      <c r="S291" s="211"/>
      <c r="U291" s="257">
        <f>'Initial Info Client Demographic'!D277</f>
        <v>0</v>
      </c>
      <c r="W291" s="179">
        <f>'Initial Info Client Demographic'!E277</f>
        <v>0</v>
      </c>
      <c r="X291" s="182">
        <f>'Initial Info Client Demographic'!F277</f>
        <v>0</v>
      </c>
      <c r="Y291" s="183">
        <f>'Initial Info Client Demographic'!G277</f>
        <v>0</v>
      </c>
      <c r="Z291" s="179">
        <f>'Initial Info Client Demographic'!H277</f>
        <v>0</v>
      </c>
      <c r="AA291" s="182">
        <f>'Initial Info Client Demographic'!I277</f>
        <v>0</v>
      </c>
      <c r="AB291" s="183">
        <f>'Initial Info Client Demographic'!E277</f>
        <v>0</v>
      </c>
      <c r="AC291" s="183">
        <f>'Initial Info Client Demographic'!F277</f>
        <v>0</v>
      </c>
      <c r="AD291" s="183">
        <f>'Initial Info Client Demographic'!G277</f>
        <v>0</v>
      </c>
      <c r="AE291" s="183">
        <f>'Initial Info Client Demographic'!H277</f>
        <v>0</v>
      </c>
      <c r="AF291" s="183">
        <f>'Initial Info Client Demographic'!I277</f>
        <v>0</v>
      </c>
      <c r="AG291" s="183">
        <f>'Initial Info Client Demographic'!J277</f>
        <v>0</v>
      </c>
    </row>
    <row r="292" spans="1:33" ht="50.1" customHeight="1" x14ac:dyDescent="0.25">
      <c r="A292" s="2">
        <f t="shared" si="24"/>
        <v>265</v>
      </c>
      <c r="B292" s="319">
        <f>'Initial Info Client Demographic'!B278</f>
        <v>0</v>
      </c>
      <c r="C292" s="320">
        <f>'Initial Info Client Demographic'!C278</f>
        <v>0</v>
      </c>
      <c r="D292" s="244"/>
      <c r="E292" s="236"/>
      <c r="F292" s="259"/>
      <c r="G292" s="238"/>
      <c r="H292" s="242"/>
      <c r="I292" s="213"/>
      <c r="J292" s="214"/>
      <c r="K292" s="169"/>
      <c r="L292" s="166"/>
      <c r="M292" s="215"/>
      <c r="N292" s="123"/>
      <c r="O292" s="249">
        <f t="shared" si="21"/>
        <v>0</v>
      </c>
      <c r="P292" s="96"/>
      <c r="Q292" s="251">
        <f t="shared" si="22"/>
        <v>0</v>
      </c>
      <c r="R292" s="252">
        <f t="shared" si="23"/>
        <v>0</v>
      </c>
      <c r="S292" s="211"/>
      <c r="U292" s="257">
        <f>'Initial Info Client Demographic'!D278</f>
        <v>0</v>
      </c>
      <c r="W292" s="179">
        <f>'Initial Info Client Demographic'!E278</f>
        <v>0</v>
      </c>
      <c r="X292" s="182">
        <f>'Initial Info Client Demographic'!F278</f>
        <v>0</v>
      </c>
      <c r="Y292" s="183">
        <f>'Initial Info Client Demographic'!G278</f>
        <v>0</v>
      </c>
      <c r="Z292" s="179">
        <f>'Initial Info Client Demographic'!H278</f>
        <v>0</v>
      </c>
      <c r="AA292" s="182">
        <f>'Initial Info Client Demographic'!I278</f>
        <v>0</v>
      </c>
      <c r="AB292" s="183">
        <f>'Initial Info Client Demographic'!E278</f>
        <v>0</v>
      </c>
      <c r="AC292" s="183">
        <f>'Initial Info Client Demographic'!F278</f>
        <v>0</v>
      </c>
      <c r="AD292" s="183">
        <f>'Initial Info Client Demographic'!G278</f>
        <v>0</v>
      </c>
      <c r="AE292" s="183">
        <f>'Initial Info Client Demographic'!H278</f>
        <v>0</v>
      </c>
      <c r="AF292" s="183">
        <f>'Initial Info Client Demographic'!I278</f>
        <v>0</v>
      </c>
      <c r="AG292" s="183">
        <f>'Initial Info Client Demographic'!J278</f>
        <v>0</v>
      </c>
    </row>
    <row r="293" spans="1:33" ht="50.1" customHeight="1" x14ac:dyDescent="0.25">
      <c r="A293" s="2">
        <f t="shared" si="24"/>
        <v>266</v>
      </c>
      <c r="B293" s="321">
        <f>'Initial Info Client Demographic'!B279</f>
        <v>0</v>
      </c>
      <c r="C293" s="322">
        <f>'Initial Info Client Demographic'!C279</f>
        <v>0</v>
      </c>
      <c r="D293" s="229"/>
      <c r="E293" s="237"/>
      <c r="F293" s="234"/>
      <c r="G293" s="239"/>
      <c r="H293" s="243"/>
      <c r="I293" s="213"/>
      <c r="J293" s="214"/>
      <c r="K293" s="168"/>
      <c r="L293" s="167"/>
      <c r="M293" s="216"/>
      <c r="N293" s="141"/>
      <c r="O293" s="249">
        <f t="shared" si="21"/>
        <v>0</v>
      </c>
      <c r="P293" s="140"/>
      <c r="Q293" s="253">
        <f t="shared" si="22"/>
        <v>0</v>
      </c>
      <c r="R293" s="254">
        <f t="shared" si="23"/>
        <v>0</v>
      </c>
      <c r="S293" s="211"/>
      <c r="U293" s="257">
        <f>'Initial Info Client Demographic'!D279</f>
        <v>0</v>
      </c>
      <c r="W293" s="179">
        <f>'Initial Info Client Demographic'!E279</f>
        <v>0</v>
      </c>
      <c r="X293" s="182">
        <f>'Initial Info Client Demographic'!F279</f>
        <v>0</v>
      </c>
      <c r="Y293" s="183">
        <f>'Initial Info Client Demographic'!G279</f>
        <v>0</v>
      </c>
      <c r="Z293" s="179">
        <f>'Initial Info Client Demographic'!H279</f>
        <v>0</v>
      </c>
      <c r="AA293" s="182">
        <f>'Initial Info Client Demographic'!I279</f>
        <v>0</v>
      </c>
      <c r="AB293" s="183">
        <f>'Initial Info Client Demographic'!E279</f>
        <v>0</v>
      </c>
      <c r="AC293" s="183">
        <f>'Initial Info Client Demographic'!F279</f>
        <v>0</v>
      </c>
      <c r="AD293" s="183">
        <f>'Initial Info Client Demographic'!G279</f>
        <v>0</v>
      </c>
      <c r="AE293" s="183">
        <f>'Initial Info Client Demographic'!H279</f>
        <v>0</v>
      </c>
      <c r="AF293" s="183">
        <f>'Initial Info Client Demographic'!I279</f>
        <v>0</v>
      </c>
      <c r="AG293" s="183">
        <f>'Initial Info Client Demographic'!J279</f>
        <v>0</v>
      </c>
    </row>
    <row r="294" spans="1:33" ht="50.1" customHeight="1" x14ac:dyDescent="0.25">
      <c r="A294" s="2">
        <f t="shared" si="24"/>
        <v>267</v>
      </c>
      <c r="B294" s="319">
        <f>'Initial Info Client Demographic'!B280</f>
        <v>0</v>
      </c>
      <c r="C294" s="320">
        <f>'Initial Info Client Demographic'!C280</f>
        <v>0</v>
      </c>
      <c r="D294" s="244"/>
      <c r="E294" s="236"/>
      <c r="F294" s="259"/>
      <c r="G294" s="238"/>
      <c r="H294" s="242"/>
      <c r="I294" s="213"/>
      <c r="J294" s="214"/>
      <c r="K294" s="169"/>
      <c r="L294" s="166"/>
      <c r="M294" s="215"/>
      <c r="N294" s="123"/>
      <c r="O294" s="249">
        <f t="shared" si="21"/>
        <v>0</v>
      </c>
      <c r="P294" s="96"/>
      <c r="Q294" s="251">
        <f t="shared" si="22"/>
        <v>0</v>
      </c>
      <c r="R294" s="252">
        <f t="shared" si="23"/>
        <v>0</v>
      </c>
      <c r="S294" s="211"/>
      <c r="U294" s="257">
        <f>'Initial Info Client Demographic'!D280</f>
        <v>0</v>
      </c>
      <c r="W294" s="179">
        <f>'Initial Info Client Demographic'!E280</f>
        <v>0</v>
      </c>
      <c r="X294" s="182">
        <f>'Initial Info Client Demographic'!F280</f>
        <v>0</v>
      </c>
      <c r="Y294" s="183">
        <f>'Initial Info Client Demographic'!G280</f>
        <v>0</v>
      </c>
      <c r="Z294" s="179">
        <f>'Initial Info Client Demographic'!H280</f>
        <v>0</v>
      </c>
      <c r="AA294" s="182">
        <f>'Initial Info Client Demographic'!I280</f>
        <v>0</v>
      </c>
      <c r="AB294" s="183">
        <f>'Initial Info Client Demographic'!E280</f>
        <v>0</v>
      </c>
      <c r="AC294" s="183">
        <f>'Initial Info Client Demographic'!F280</f>
        <v>0</v>
      </c>
      <c r="AD294" s="183">
        <f>'Initial Info Client Demographic'!G280</f>
        <v>0</v>
      </c>
      <c r="AE294" s="183">
        <f>'Initial Info Client Demographic'!H280</f>
        <v>0</v>
      </c>
      <c r="AF294" s="183">
        <f>'Initial Info Client Demographic'!I280</f>
        <v>0</v>
      </c>
      <c r="AG294" s="183">
        <f>'Initial Info Client Demographic'!J280</f>
        <v>0</v>
      </c>
    </row>
    <row r="295" spans="1:33" ht="50.1" customHeight="1" x14ac:dyDescent="0.25">
      <c r="A295" s="2">
        <f t="shared" si="24"/>
        <v>268</v>
      </c>
      <c r="B295" s="321">
        <f>'Initial Info Client Demographic'!B281</f>
        <v>0</v>
      </c>
      <c r="C295" s="322">
        <f>'Initial Info Client Demographic'!C281</f>
        <v>0</v>
      </c>
      <c r="D295" s="229"/>
      <c r="E295" s="237"/>
      <c r="F295" s="234"/>
      <c r="G295" s="239"/>
      <c r="H295" s="243"/>
      <c r="I295" s="213"/>
      <c r="J295" s="214"/>
      <c r="K295" s="168"/>
      <c r="L295" s="167"/>
      <c r="M295" s="216"/>
      <c r="N295" s="141"/>
      <c r="O295" s="249">
        <f t="shared" si="21"/>
        <v>0</v>
      </c>
      <c r="P295" s="140"/>
      <c r="Q295" s="253">
        <f t="shared" si="22"/>
        <v>0</v>
      </c>
      <c r="R295" s="254">
        <f t="shared" si="23"/>
        <v>0</v>
      </c>
      <c r="S295" s="211"/>
      <c r="U295" s="257">
        <f>'Initial Info Client Demographic'!D281</f>
        <v>0</v>
      </c>
      <c r="W295" s="179">
        <f>'Initial Info Client Demographic'!E281</f>
        <v>0</v>
      </c>
      <c r="X295" s="182">
        <f>'Initial Info Client Demographic'!F281</f>
        <v>0</v>
      </c>
      <c r="Y295" s="183">
        <f>'Initial Info Client Demographic'!G281</f>
        <v>0</v>
      </c>
      <c r="Z295" s="179">
        <f>'Initial Info Client Demographic'!H281</f>
        <v>0</v>
      </c>
      <c r="AA295" s="182">
        <f>'Initial Info Client Demographic'!I281</f>
        <v>0</v>
      </c>
      <c r="AB295" s="183">
        <f>'Initial Info Client Demographic'!E281</f>
        <v>0</v>
      </c>
      <c r="AC295" s="183">
        <f>'Initial Info Client Demographic'!F281</f>
        <v>0</v>
      </c>
      <c r="AD295" s="183">
        <f>'Initial Info Client Demographic'!G281</f>
        <v>0</v>
      </c>
      <c r="AE295" s="183">
        <f>'Initial Info Client Demographic'!H281</f>
        <v>0</v>
      </c>
      <c r="AF295" s="183">
        <f>'Initial Info Client Demographic'!I281</f>
        <v>0</v>
      </c>
      <c r="AG295" s="183">
        <f>'Initial Info Client Demographic'!J281</f>
        <v>0</v>
      </c>
    </row>
    <row r="296" spans="1:33" ht="50.1" customHeight="1" x14ac:dyDescent="0.25">
      <c r="A296" s="2">
        <f t="shared" si="24"/>
        <v>269</v>
      </c>
      <c r="B296" s="319">
        <f>'Initial Info Client Demographic'!B282</f>
        <v>0</v>
      </c>
      <c r="C296" s="320">
        <f>'Initial Info Client Demographic'!C282</f>
        <v>0</v>
      </c>
      <c r="D296" s="244"/>
      <c r="E296" s="236"/>
      <c r="F296" s="259"/>
      <c r="G296" s="240"/>
      <c r="H296" s="242"/>
      <c r="I296" s="213"/>
      <c r="J296" s="214"/>
      <c r="K296" s="169"/>
      <c r="L296" s="166"/>
      <c r="M296" s="215"/>
      <c r="N296" s="123"/>
      <c r="O296" s="249">
        <f t="shared" si="21"/>
        <v>0</v>
      </c>
      <c r="P296" s="96"/>
      <c r="Q296" s="251">
        <f t="shared" si="22"/>
        <v>0</v>
      </c>
      <c r="R296" s="252">
        <f t="shared" si="23"/>
        <v>0</v>
      </c>
      <c r="S296" s="211"/>
      <c r="U296" s="257">
        <f>'Initial Info Client Demographic'!D282</f>
        <v>0</v>
      </c>
      <c r="W296" s="179">
        <f>'Initial Info Client Demographic'!E282</f>
        <v>0</v>
      </c>
      <c r="X296" s="182">
        <f>'Initial Info Client Demographic'!F282</f>
        <v>0</v>
      </c>
      <c r="Y296" s="183">
        <f>'Initial Info Client Demographic'!G282</f>
        <v>0</v>
      </c>
      <c r="Z296" s="179">
        <f>'Initial Info Client Demographic'!H282</f>
        <v>0</v>
      </c>
      <c r="AA296" s="182">
        <f>'Initial Info Client Demographic'!I282</f>
        <v>0</v>
      </c>
      <c r="AB296" s="183">
        <f>'Initial Info Client Demographic'!E282</f>
        <v>0</v>
      </c>
      <c r="AC296" s="183">
        <f>'Initial Info Client Demographic'!F282</f>
        <v>0</v>
      </c>
      <c r="AD296" s="183">
        <f>'Initial Info Client Demographic'!G282</f>
        <v>0</v>
      </c>
      <c r="AE296" s="183">
        <f>'Initial Info Client Demographic'!H282</f>
        <v>0</v>
      </c>
      <c r="AF296" s="183">
        <f>'Initial Info Client Demographic'!I282</f>
        <v>0</v>
      </c>
      <c r="AG296" s="183">
        <f>'Initial Info Client Demographic'!J282</f>
        <v>0</v>
      </c>
    </row>
    <row r="297" spans="1:33" ht="50.1" customHeight="1" x14ac:dyDescent="0.25">
      <c r="A297" s="2">
        <f t="shared" si="24"/>
        <v>270</v>
      </c>
      <c r="B297" s="321">
        <f>'Initial Info Client Demographic'!B283</f>
        <v>0</v>
      </c>
      <c r="C297" s="322">
        <f>'Initial Info Client Demographic'!C283</f>
        <v>0</v>
      </c>
      <c r="D297" s="229"/>
      <c r="E297" s="237"/>
      <c r="F297" s="234"/>
      <c r="G297" s="241"/>
      <c r="H297" s="243"/>
      <c r="I297" s="213"/>
      <c r="J297" s="214"/>
      <c r="K297" s="168"/>
      <c r="L297" s="167"/>
      <c r="M297" s="216"/>
      <c r="N297" s="141"/>
      <c r="O297" s="249">
        <f t="shared" si="21"/>
        <v>0</v>
      </c>
      <c r="P297" s="140"/>
      <c r="Q297" s="253">
        <f t="shared" si="22"/>
        <v>0</v>
      </c>
      <c r="R297" s="254">
        <f t="shared" si="23"/>
        <v>0</v>
      </c>
      <c r="S297" s="211"/>
      <c r="U297" s="257">
        <f>'Initial Info Client Demographic'!D283</f>
        <v>0</v>
      </c>
      <c r="W297" s="179">
        <f>'Initial Info Client Demographic'!E283</f>
        <v>0</v>
      </c>
      <c r="X297" s="182">
        <f>'Initial Info Client Demographic'!F283</f>
        <v>0</v>
      </c>
      <c r="Y297" s="183">
        <f>'Initial Info Client Demographic'!G283</f>
        <v>0</v>
      </c>
      <c r="Z297" s="179">
        <f>'Initial Info Client Demographic'!H283</f>
        <v>0</v>
      </c>
      <c r="AA297" s="182">
        <f>'Initial Info Client Demographic'!I283</f>
        <v>0</v>
      </c>
      <c r="AB297" s="183">
        <f>'Initial Info Client Demographic'!E283</f>
        <v>0</v>
      </c>
      <c r="AC297" s="183">
        <f>'Initial Info Client Demographic'!F283</f>
        <v>0</v>
      </c>
      <c r="AD297" s="183">
        <f>'Initial Info Client Demographic'!G283</f>
        <v>0</v>
      </c>
      <c r="AE297" s="183">
        <f>'Initial Info Client Demographic'!H283</f>
        <v>0</v>
      </c>
      <c r="AF297" s="183">
        <f>'Initial Info Client Demographic'!I283</f>
        <v>0</v>
      </c>
      <c r="AG297" s="183">
        <f>'Initial Info Client Demographic'!J283</f>
        <v>0</v>
      </c>
    </row>
    <row r="298" spans="1:33" ht="50.1" customHeight="1" x14ac:dyDescent="0.25">
      <c r="A298" s="2">
        <f t="shared" si="24"/>
        <v>271</v>
      </c>
      <c r="B298" s="319">
        <f>'Initial Info Client Demographic'!B284</f>
        <v>0</v>
      </c>
      <c r="C298" s="320">
        <f>'Initial Info Client Demographic'!C284</f>
        <v>0</v>
      </c>
      <c r="D298" s="244"/>
      <c r="E298" s="236"/>
      <c r="F298" s="259"/>
      <c r="G298" s="238"/>
      <c r="H298" s="242"/>
      <c r="I298" s="213"/>
      <c r="J298" s="214"/>
      <c r="K298" s="169"/>
      <c r="L298" s="166"/>
      <c r="M298" s="215"/>
      <c r="N298" s="123"/>
      <c r="O298" s="249">
        <f t="shared" si="21"/>
        <v>0</v>
      </c>
      <c r="P298" s="96"/>
      <c r="Q298" s="251">
        <f t="shared" si="22"/>
        <v>0</v>
      </c>
      <c r="R298" s="252">
        <f t="shared" si="23"/>
        <v>0</v>
      </c>
      <c r="S298" s="211"/>
      <c r="U298" s="257">
        <f>'Initial Info Client Demographic'!D284</f>
        <v>0</v>
      </c>
      <c r="W298" s="179">
        <f>'Initial Info Client Demographic'!E284</f>
        <v>0</v>
      </c>
      <c r="X298" s="182">
        <f>'Initial Info Client Demographic'!F284</f>
        <v>0</v>
      </c>
      <c r="Y298" s="183">
        <f>'Initial Info Client Demographic'!G284</f>
        <v>0</v>
      </c>
      <c r="Z298" s="179">
        <f>'Initial Info Client Demographic'!H284</f>
        <v>0</v>
      </c>
      <c r="AA298" s="182">
        <f>'Initial Info Client Demographic'!I284</f>
        <v>0</v>
      </c>
      <c r="AB298" s="183">
        <f>'Initial Info Client Demographic'!E284</f>
        <v>0</v>
      </c>
      <c r="AC298" s="183">
        <f>'Initial Info Client Demographic'!F284</f>
        <v>0</v>
      </c>
      <c r="AD298" s="183">
        <f>'Initial Info Client Demographic'!G284</f>
        <v>0</v>
      </c>
      <c r="AE298" s="183">
        <f>'Initial Info Client Demographic'!H284</f>
        <v>0</v>
      </c>
      <c r="AF298" s="183">
        <f>'Initial Info Client Demographic'!I284</f>
        <v>0</v>
      </c>
      <c r="AG298" s="183">
        <f>'Initial Info Client Demographic'!J284</f>
        <v>0</v>
      </c>
    </row>
    <row r="299" spans="1:33" ht="50.1" customHeight="1" x14ac:dyDescent="0.25">
      <c r="A299" s="2">
        <f t="shared" si="24"/>
        <v>272</v>
      </c>
      <c r="B299" s="321">
        <f>'Initial Info Client Demographic'!B285</f>
        <v>0</v>
      </c>
      <c r="C299" s="322">
        <f>'Initial Info Client Demographic'!C285</f>
        <v>0</v>
      </c>
      <c r="D299" s="229"/>
      <c r="E299" s="237"/>
      <c r="F299" s="234"/>
      <c r="G299" s="239"/>
      <c r="H299" s="243"/>
      <c r="I299" s="213"/>
      <c r="J299" s="214"/>
      <c r="K299" s="168"/>
      <c r="L299" s="167"/>
      <c r="M299" s="216"/>
      <c r="N299" s="141"/>
      <c r="O299" s="249">
        <f t="shared" si="21"/>
        <v>0</v>
      </c>
      <c r="P299" s="140"/>
      <c r="Q299" s="253">
        <f t="shared" si="22"/>
        <v>0</v>
      </c>
      <c r="R299" s="254">
        <f t="shared" si="23"/>
        <v>0</v>
      </c>
      <c r="S299" s="211"/>
      <c r="U299" s="257">
        <f>'Initial Info Client Demographic'!D285</f>
        <v>0</v>
      </c>
      <c r="W299" s="179">
        <f>'Initial Info Client Demographic'!E285</f>
        <v>0</v>
      </c>
      <c r="X299" s="182">
        <f>'Initial Info Client Demographic'!F285</f>
        <v>0</v>
      </c>
      <c r="Y299" s="183">
        <f>'Initial Info Client Demographic'!G285</f>
        <v>0</v>
      </c>
      <c r="Z299" s="179">
        <f>'Initial Info Client Demographic'!H285</f>
        <v>0</v>
      </c>
      <c r="AA299" s="182">
        <f>'Initial Info Client Demographic'!I285</f>
        <v>0</v>
      </c>
      <c r="AB299" s="183">
        <f>'Initial Info Client Demographic'!E285</f>
        <v>0</v>
      </c>
      <c r="AC299" s="183">
        <f>'Initial Info Client Demographic'!F285</f>
        <v>0</v>
      </c>
      <c r="AD299" s="183">
        <f>'Initial Info Client Demographic'!G285</f>
        <v>0</v>
      </c>
      <c r="AE299" s="183">
        <f>'Initial Info Client Demographic'!H285</f>
        <v>0</v>
      </c>
      <c r="AF299" s="183">
        <f>'Initial Info Client Demographic'!I285</f>
        <v>0</v>
      </c>
      <c r="AG299" s="183">
        <f>'Initial Info Client Demographic'!J285</f>
        <v>0</v>
      </c>
    </row>
    <row r="300" spans="1:33" ht="50.1" customHeight="1" x14ac:dyDescent="0.25">
      <c r="A300" s="2">
        <f t="shared" si="24"/>
        <v>273</v>
      </c>
      <c r="B300" s="319">
        <f>'Initial Info Client Demographic'!B286</f>
        <v>0</v>
      </c>
      <c r="C300" s="320">
        <f>'Initial Info Client Demographic'!C286</f>
        <v>0</v>
      </c>
      <c r="D300" s="244"/>
      <c r="E300" s="236"/>
      <c r="F300" s="259"/>
      <c r="G300" s="238"/>
      <c r="H300" s="242"/>
      <c r="I300" s="213"/>
      <c r="J300" s="214"/>
      <c r="K300" s="169"/>
      <c r="L300" s="166"/>
      <c r="M300" s="215"/>
      <c r="N300" s="123"/>
      <c r="O300" s="249">
        <f t="shared" si="21"/>
        <v>0</v>
      </c>
      <c r="P300" s="96"/>
      <c r="Q300" s="251">
        <f t="shared" si="22"/>
        <v>0</v>
      </c>
      <c r="R300" s="252">
        <f t="shared" si="23"/>
        <v>0</v>
      </c>
      <c r="S300" s="211"/>
      <c r="U300" s="257">
        <f>'Initial Info Client Demographic'!D286</f>
        <v>0</v>
      </c>
      <c r="W300" s="179">
        <f>'Initial Info Client Demographic'!E286</f>
        <v>0</v>
      </c>
      <c r="X300" s="182">
        <f>'Initial Info Client Demographic'!F286</f>
        <v>0</v>
      </c>
      <c r="Y300" s="183">
        <f>'Initial Info Client Demographic'!G286</f>
        <v>0</v>
      </c>
      <c r="Z300" s="179">
        <f>'Initial Info Client Demographic'!H286</f>
        <v>0</v>
      </c>
      <c r="AA300" s="182">
        <f>'Initial Info Client Demographic'!I286</f>
        <v>0</v>
      </c>
      <c r="AB300" s="183">
        <f>'Initial Info Client Demographic'!E286</f>
        <v>0</v>
      </c>
      <c r="AC300" s="183">
        <f>'Initial Info Client Demographic'!F286</f>
        <v>0</v>
      </c>
      <c r="AD300" s="183">
        <f>'Initial Info Client Demographic'!G286</f>
        <v>0</v>
      </c>
      <c r="AE300" s="183">
        <f>'Initial Info Client Demographic'!H286</f>
        <v>0</v>
      </c>
      <c r="AF300" s="183">
        <f>'Initial Info Client Demographic'!I286</f>
        <v>0</v>
      </c>
      <c r="AG300" s="183">
        <f>'Initial Info Client Demographic'!J286</f>
        <v>0</v>
      </c>
    </row>
    <row r="301" spans="1:33" ht="50.1" customHeight="1" x14ac:dyDescent="0.25">
      <c r="A301" s="2">
        <f t="shared" si="24"/>
        <v>274</v>
      </c>
      <c r="B301" s="321">
        <f>'Initial Info Client Demographic'!B287</f>
        <v>0</v>
      </c>
      <c r="C301" s="322">
        <f>'Initial Info Client Demographic'!C287</f>
        <v>0</v>
      </c>
      <c r="D301" s="229"/>
      <c r="E301" s="237"/>
      <c r="F301" s="234"/>
      <c r="G301" s="239"/>
      <c r="H301" s="243"/>
      <c r="I301" s="213"/>
      <c r="J301" s="214"/>
      <c r="K301" s="168"/>
      <c r="L301" s="167"/>
      <c r="M301" s="216"/>
      <c r="N301" s="141"/>
      <c r="O301" s="249">
        <f t="shared" si="21"/>
        <v>0</v>
      </c>
      <c r="P301" s="140"/>
      <c r="Q301" s="253">
        <f t="shared" si="22"/>
        <v>0</v>
      </c>
      <c r="R301" s="254">
        <f t="shared" si="23"/>
        <v>0</v>
      </c>
      <c r="S301" s="211"/>
      <c r="U301" s="257">
        <f>'Initial Info Client Demographic'!D287</f>
        <v>0</v>
      </c>
      <c r="W301" s="179">
        <f>'Initial Info Client Demographic'!E287</f>
        <v>0</v>
      </c>
      <c r="X301" s="182">
        <f>'Initial Info Client Demographic'!F287</f>
        <v>0</v>
      </c>
      <c r="Y301" s="183">
        <f>'Initial Info Client Demographic'!G287</f>
        <v>0</v>
      </c>
      <c r="Z301" s="179">
        <f>'Initial Info Client Demographic'!H287</f>
        <v>0</v>
      </c>
      <c r="AA301" s="182">
        <f>'Initial Info Client Demographic'!I287</f>
        <v>0</v>
      </c>
      <c r="AB301" s="183">
        <f>'Initial Info Client Demographic'!E287</f>
        <v>0</v>
      </c>
      <c r="AC301" s="183">
        <f>'Initial Info Client Demographic'!F287</f>
        <v>0</v>
      </c>
      <c r="AD301" s="183">
        <f>'Initial Info Client Demographic'!G287</f>
        <v>0</v>
      </c>
      <c r="AE301" s="183">
        <f>'Initial Info Client Demographic'!H287</f>
        <v>0</v>
      </c>
      <c r="AF301" s="183">
        <f>'Initial Info Client Demographic'!I287</f>
        <v>0</v>
      </c>
      <c r="AG301" s="183">
        <f>'Initial Info Client Demographic'!J287</f>
        <v>0</v>
      </c>
    </row>
    <row r="302" spans="1:33" ht="50.1" customHeight="1" x14ac:dyDescent="0.25">
      <c r="A302" s="2">
        <f t="shared" si="24"/>
        <v>275</v>
      </c>
      <c r="B302" s="319">
        <f>'Initial Info Client Demographic'!B288</f>
        <v>0</v>
      </c>
      <c r="C302" s="320">
        <f>'Initial Info Client Demographic'!C288</f>
        <v>0</v>
      </c>
      <c r="D302" s="244"/>
      <c r="E302" s="236"/>
      <c r="F302" s="259"/>
      <c r="G302" s="238"/>
      <c r="H302" s="242"/>
      <c r="I302" s="213"/>
      <c r="J302" s="214"/>
      <c r="K302" s="169"/>
      <c r="L302" s="166"/>
      <c r="M302" s="215"/>
      <c r="N302" s="123"/>
      <c r="O302" s="249">
        <f t="shared" si="21"/>
        <v>0</v>
      </c>
      <c r="P302" s="96"/>
      <c r="Q302" s="251">
        <f t="shared" si="22"/>
        <v>0</v>
      </c>
      <c r="R302" s="252">
        <f t="shared" si="23"/>
        <v>0</v>
      </c>
      <c r="S302" s="211"/>
      <c r="U302" s="257">
        <f>'Initial Info Client Demographic'!D288</f>
        <v>0</v>
      </c>
      <c r="W302" s="179">
        <f>'Initial Info Client Demographic'!E288</f>
        <v>0</v>
      </c>
      <c r="X302" s="182">
        <f>'Initial Info Client Demographic'!F288</f>
        <v>0</v>
      </c>
      <c r="Y302" s="183">
        <f>'Initial Info Client Demographic'!G288</f>
        <v>0</v>
      </c>
      <c r="Z302" s="179">
        <f>'Initial Info Client Demographic'!H288</f>
        <v>0</v>
      </c>
      <c r="AA302" s="182">
        <f>'Initial Info Client Demographic'!I288</f>
        <v>0</v>
      </c>
      <c r="AB302" s="183">
        <f>'Initial Info Client Demographic'!E288</f>
        <v>0</v>
      </c>
      <c r="AC302" s="183">
        <f>'Initial Info Client Demographic'!F288</f>
        <v>0</v>
      </c>
      <c r="AD302" s="183">
        <f>'Initial Info Client Demographic'!G288</f>
        <v>0</v>
      </c>
      <c r="AE302" s="183">
        <f>'Initial Info Client Demographic'!H288</f>
        <v>0</v>
      </c>
      <c r="AF302" s="183">
        <f>'Initial Info Client Demographic'!I288</f>
        <v>0</v>
      </c>
      <c r="AG302" s="183">
        <f>'Initial Info Client Demographic'!J288</f>
        <v>0</v>
      </c>
    </row>
    <row r="303" spans="1:33" ht="50.1" customHeight="1" x14ac:dyDescent="0.25">
      <c r="A303" s="2">
        <f t="shared" si="24"/>
        <v>276</v>
      </c>
      <c r="B303" s="321">
        <f>'Initial Info Client Demographic'!B289</f>
        <v>0</v>
      </c>
      <c r="C303" s="322">
        <f>'Initial Info Client Demographic'!C289</f>
        <v>0</v>
      </c>
      <c r="D303" s="229"/>
      <c r="E303" s="237"/>
      <c r="F303" s="234"/>
      <c r="G303" s="239"/>
      <c r="H303" s="243"/>
      <c r="I303" s="213"/>
      <c r="J303" s="214"/>
      <c r="K303" s="168"/>
      <c r="L303" s="167"/>
      <c r="M303" s="216"/>
      <c r="N303" s="141"/>
      <c r="O303" s="249">
        <f t="shared" si="21"/>
        <v>0</v>
      </c>
      <c r="P303" s="140"/>
      <c r="Q303" s="253">
        <f t="shared" si="22"/>
        <v>0</v>
      </c>
      <c r="R303" s="254">
        <f t="shared" si="23"/>
        <v>0</v>
      </c>
      <c r="S303" s="211"/>
      <c r="U303" s="257">
        <f>'Initial Info Client Demographic'!D289</f>
        <v>0</v>
      </c>
      <c r="W303" s="179">
        <f>'Initial Info Client Demographic'!E289</f>
        <v>0</v>
      </c>
      <c r="X303" s="182">
        <f>'Initial Info Client Demographic'!F289</f>
        <v>0</v>
      </c>
      <c r="Y303" s="183">
        <f>'Initial Info Client Demographic'!G289</f>
        <v>0</v>
      </c>
      <c r="Z303" s="179">
        <f>'Initial Info Client Demographic'!H289</f>
        <v>0</v>
      </c>
      <c r="AA303" s="182">
        <f>'Initial Info Client Demographic'!I289</f>
        <v>0</v>
      </c>
      <c r="AB303" s="183">
        <f>'Initial Info Client Demographic'!E289</f>
        <v>0</v>
      </c>
      <c r="AC303" s="183">
        <f>'Initial Info Client Demographic'!F289</f>
        <v>0</v>
      </c>
      <c r="AD303" s="183">
        <f>'Initial Info Client Demographic'!G289</f>
        <v>0</v>
      </c>
      <c r="AE303" s="183">
        <f>'Initial Info Client Demographic'!H289</f>
        <v>0</v>
      </c>
      <c r="AF303" s="183">
        <f>'Initial Info Client Demographic'!I289</f>
        <v>0</v>
      </c>
      <c r="AG303" s="183">
        <f>'Initial Info Client Demographic'!J289</f>
        <v>0</v>
      </c>
    </row>
    <row r="304" spans="1:33" ht="50.1" customHeight="1" x14ac:dyDescent="0.25">
      <c r="A304" s="2">
        <f t="shared" si="24"/>
        <v>277</v>
      </c>
      <c r="B304" s="319">
        <f>'Initial Info Client Demographic'!B290</f>
        <v>0</v>
      </c>
      <c r="C304" s="320">
        <f>'Initial Info Client Demographic'!C290</f>
        <v>0</v>
      </c>
      <c r="D304" s="244"/>
      <c r="E304" s="236"/>
      <c r="F304" s="259"/>
      <c r="G304" s="238"/>
      <c r="H304" s="242"/>
      <c r="I304" s="213"/>
      <c r="J304" s="214"/>
      <c r="K304" s="169"/>
      <c r="L304" s="166"/>
      <c r="M304" s="215"/>
      <c r="N304" s="123"/>
      <c r="O304" s="249">
        <f t="shared" si="21"/>
        <v>0</v>
      </c>
      <c r="P304" s="96"/>
      <c r="Q304" s="251">
        <f t="shared" si="22"/>
        <v>0</v>
      </c>
      <c r="R304" s="252">
        <f t="shared" si="23"/>
        <v>0</v>
      </c>
      <c r="S304" s="211"/>
      <c r="U304" s="257">
        <f>'Initial Info Client Demographic'!D290</f>
        <v>0</v>
      </c>
      <c r="W304" s="179">
        <f>'Initial Info Client Demographic'!E290</f>
        <v>0</v>
      </c>
      <c r="X304" s="182">
        <f>'Initial Info Client Demographic'!F290</f>
        <v>0</v>
      </c>
      <c r="Y304" s="183">
        <f>'Initial Info Client Demographic'!G290</f>
        <v>0</v>
      </c>
      <c r="Z304" s="179">
        <f>'Initial Info Client Demographic'!H290</f>
        <v>0</v>
      </c>
      <c r="AA304" s="182">
        <f>'Initial Info Client Demographic'!I290</f>
        <v>0</v>
      </c>
      <c r="AB304" s="183">
        <f>'Initial Info Client Demographic'!E290</f>
        <v>0</v>
      </c>
      <c r="AC304" s="183">
        <f>'Initial Info Client Demographic'!F290</f>
        <v>0</v>
      </c>
      <c r="AD304" s="183">
        <f>'Initial Info Client Demographic'!G290</f>
        <v>0</v>
      </c>
      <c r="AE304" s="183">
        <f>'Initial Info Client Demographic'!H290</f>
        <v>0</v>
      </c>
      <c r="AF304" s="183">
        <f>'Initial Info Client Demographic'!I290</f>
        <v>0</v>
      </c>
      <c r="AG304" s="183">
        <f>'Initial Info Client Demographic'!J290</f>
        <v>0</v>
      </c>
    </row>
    <row r="305" spans="1:33" ht="50.1" customHeight="1" x14ac:dyDescent="0.25">
      <c r="A305" s="2">
        <f t="shared" si="24"/>
        <v>278</v>
      </c>
      <c r="B305" s="321">
        <f>'Initial Info Client Demographic'!B291</f>
        <v>0</v>
      </c>
      <c r="C305" s="322">
        <f>'Initial Info Client Demographic'!C291</f>
        <v>0</v>
      </c>
      <c r="D305" s="229"/>
      <c r="E305" s="237"/>
      <c r="F305" s="234"/>
      <c r="G305" s="239"/>
      <c r="H305" s="243"/>
      <c r="I305" s="213"/>
      <c r="J305" s="214"/>
      <c r="K305" s="168"/>
      <c r="L305" s="167"/>
      <c r="M305" s="216"/>
      <c r="N305" s="141"/>
      <c r="O305" s="249">
        <f t="shared" si="21"/>
        <v>0</v>
      </c>
      <c r="P305" s="140"/>
      <c r="Q305" s="253">
        <f t="shared" si="22"/>
        <v>0</v>
      </c>
      <c r="R305" s="254">
        <f t="shared" si="23"/>
        <v>0</v>
      </c>
      <c r="S305" s="211"/>
      <c r="U305" s="257">
        <f>'Initial Info Client Demographic'!D291</f>
        <v>0</v>
      </c>
      <c r="W305" s="179">
        <f>'Initial Info Client Demographic'!E291</f>
        <v>0</v>
      </c>
      <c r="X305" s="182">
        <f>'Initial Info Client Demographic'!F291</f>
        <v>0</v>
      </c>
      <c r="Y305" s="183">
        <f>'Initial Info Client Demographic'!G291</f>
        <v>0</v>
      </c>
      <c r="Z305" s="179">
        <f>'Initial Info Client Demographic'!H291</f>
        <v>0</v>
      </c>
      <c r="AA305" s="182">
        <f>'Initial Info Client Demographic'!I291</f>
        <v>0</v>
      </c>
      <c r="AB305" s="183">
        <f>'Initial Info Client Demographic'!E291</f>
        <v>0</v>
      </c>
      <c r="AC305" s="183">
        <f>'Initial Info Client Demographic'!F291</f>
        <v>0</v>
      </c>
      <c r="AD305" s="183">
        <f>'Initial Info Client Demographic'!G291</f>
        <v>0</v>
      </c>
      <c r="AE305" s="183">
        <f>'Initial Info Client Demographic'!H291</f>
        <v>0</v>
      </c>
      <c r="AF305" s="183">
        <f>'Initial Info Client Demographic'!I291</f>
        <v>0</v>
      </c>
      <c r="AG305" s="183">
        <f>'Initial Info Client Demographic'!J291</f>
        <v>0</v>
      </c>
    </row>
    <row r="306" spans="1:33" ht="50.1" customHeight="1" x14ac:dyDescent="0.25">
      <c r="A306" s="2">
        <f t="shared" si="24"/>
        <v>279</v>
      </c>
      <c r="B306" s="319">
        <f>'Initial Info Client Demographic'!B292</f>
        <v>0</v>
      </c>
      <c r="C306" s="320">
        <f>'Initial Info Client Demographic'!C292</f>
        <v>0</v>
      </c>
      <c r="D306" s="244"/>
      <c r="E306" s="236"/>
      <c r="F306" s="259"/>
      <c r="G306" s="240"/>
      <c r="H306" s="242"/>
      <c r="I306" s="213"/>
      <c r="J306" s="214"/>
      <c r="K306" s="169"/>
      <c r="L306" s="166"/>
      <c r="M306" s="215"/>
      <c r="N306" s="123"/>
      <c r="O306" s="249">
        <f t="shared" si="21"/>
        <v>0</v>
      </c>
      <c r="P306" s="96"/>
      <c r="Q306" s="251">
        <f t="shared" si="22"/>
        <v>0</v>
      </c>
      <c r="R306" s="252">
        <f t="shared" si="23"/>
        <v>0</v>
      </c>
      <c r="S306" s="211"/>
      <c r="U306" s="257">
        <f>'Initial Info Client Demographic'!D292</f>
        <v>0</v>
      </c>
      <c r="W306" s="179">
        <f>'Initial Info Client Demographic'!E292</f>
        <v>0</v>
      </c>
      <c r="X306" s="182">
        <f>'Initial Info Client Demographic'!F292</f>
        <v>0</v>
      </c>
      <c r="Y306" s="183">
        <f>'Initial Info Client Demographic'!G292</f>
        <v>0</v>
      </c>
      <c r="Z306" s="179">
        <f>'Initial Info Client Demographic'!H292</f>
        <v>0</v>
      </c>
      <c r="AA306" s="182">
        <f>'Initial Info Client Demographic'!I292</f>
        <v>0</v>
      </c>
      <c r="AB306" s="183">
        <f>'Initial Info Client Demographic'!E292</f>
        <v>0</v>
      </c>
      <c r="AC306" s="183">
        <f>'Initial Info Client Demographic'!F292</f>
        <v>0</v>
      </c>
      <c r="AD306" s="183">
        <f>'Initial Info Client Demographic'!G292</f>
        <v>0</v>
      </c>
      <c r="AE306" s="183">
        <f>'Initial Info Client Demographic'!H292</f>
        <v>0</v>
      </c>
      <c r="AF306" s="183">
        <f>'Initial Info Client Demographic'!I292</f>
        <v>0</v>
      </c>
      <c r="AG306" s="183">
        <f>'Initial Info Client Demographic'!J292</f>
        <v>0</v>
      </c>
    </row>
    <row r="307" spans="1:33" ht="50.1" customHeight="1" x14ac:dyDescent="0.25">
      <c r="A307" s="2">
        <f t="shared" si="24"/>
        <v>280</v>
      </c>
      <c r="B307" s="321">
        <f>'Initial Info Client Demographic'!B293</f>
        <v>0</v>
      </c>
      <c r="C307" s="322">
        <f>'Initial Info Client Demographic'!C293</f>
        <v>0</v>
      </c>
      <c r="D307" s="229"/>
      <c r="E307" s="237"/>
      <c r="F307" s="234"/>
      <c r="G307" s="241"/>
      <c r="H307" s="243"/>
      <c r="I307" s="213"/>
      <c r="J307" s="214"/>
      <c r="K307" s="168"/>
      <c r="L307" s="167"/>
      <c r="M307" s="216"/>
      <c r="N307" s="141"/>
      <c r="O307" s="249">
        <f t="shared" si="21"/>
        <v>0</v>
      </c>
      <c r="P307" s="140"/>
      <c r="Q307" s="253">
        <f t="shared" si="22"/>
        <v>0</v>
      </c>
      <c r="R307" s="254">
        <f t="shared" si="23"/>
        <v>0</v>
      </c>
      <c r="S307" s="211"/>
      <c r="U307" s="257">
        <f>'Initial Info Client Demographic'!D293</f>
        <v>0</v>
      </c>
      <c r="W307" s="179">
        <f>'Initial Info Client Demographic'!E293</f>
        <v>0</v>
      </c>
      <c r="X307" s="182">
        <f>'Initial Info Client Demographic'!F293</f>
        <v>0</v>
      </c>
      <c r="Y307" s="183">
        <f>'Initial Info Client Demographic'!G293</f>
        <v>0</v>
      </c>
      <c r="Z307" s="179">
        <f>'Initial Info Client Demographic'!H293</f>
        <v>0</v>
      </c>
      <c r="AA307" s="182">
        <f>'Initial Info Client Demographic'!I293</f>
        <v>0</v>
      </c>
      <c r="AB307" s="183">
        <f>'Initial Info Client Demographic'!E293</f>
        <v>0</v>
      </c>
      <c r="AC307" s="183">
        <f>'Initial Info Client Demographic'!F293</f>
        <v>0</v>
      </c>
      <c r="AD307" s="183">
        <f>'Initial Info Client Demographic'!G293</f>
        <v>0</v>
      </c>
      <c r="AE307" s="183">
        <f>'Initial Info Client Demographic'!H293</f>
        <v>0</v>
      </c>
      <c r="AF307" s="183">
        <f>'Initial Info Client Demographic'!I293</f>
        <v>0</v>
      </c>
      <c r="AG307" s="183">
        <f>'Initial Info Client Demographic'!J293</f>
        <v>0</v>
      </c>
    </row>
    <row r="308" spans="1:33" ht="50.1" customHeight="1" x14ac:dyDescent="0.25">
      <c r="A308" s="2">
        <f t="shared" si="24"/>
        <v>281</v>
      </c>
      <c r="B308" s="319">
        <f>'Initial Info Client Demographic'!B294</f>
        <v>0</v>
      </c>
      <c r="C308" s="320">
        <f>'Initial Info Client Demographic'!C294</f>
        <v>0</v>
      </c>
      <c r="D308" s="244"/>
      <c r="E308" s="236"/>
      <c r="F308" s="259"/>
      <c r="G308" s="238"/>
      <c r="H308" s="242"/>
      <c r="I308" s="213"/>
      <c r="J308" s="214"/>
      <c r="K308" s="169"/>
      <c r="L308" s="166"/>
      <c r="M308" s="215"/>
      <c r="N308" s="123"/>
      <c r="O308" s="249">
        <f t="shared" si="21"/>
        <v>0</v>
      </c>
      <c r="P308" s="96"/>
      <c r="Q308" s="251">
        <f t="shared" si="22"/>
        <v>0</v>
      </c>
      <c r="R308" s="252">
        <f t="shared" si="23"/>
        <v>0</v>
      </c>
      <c r="S308" s="211"/>
      <c r="U308" s="257">
        <f>'Initial Info Client Demographic'!D294</f>
        <v>0</v>
      </c>
      <c r="W308" s="179">
        <f>'Initial Info Client Demographic'!E294</f>
        <v>0</v>
      </c>
      <c r="X308" s="182">
        <f>'Initial Info Client Demographic'!F294</f>
        <v>0</v>
      </c>
      <c r="Y308" s="183">
        <f>'Initial Info Client Demographic'!G294</f>
        <v>0</v>
      </c>
      <c r="Z308" s="179">
        <f>'Initial Info Client Demographic'!H294</f>
        <v>0</v>
      </c>
      <c r="AA308" s="182">
        <f>'Initial Info Client Demographic'!I294</f>
        <v>0</v>
      </c>
      <c r="AB308" s="183">
        <f>'Initial Info Client Demographic'!E294</f>
        <v>0</v>
      </c>
      <c r="AC308" s="183">
        <f>'Initial Info Client Demographic'!F294</f>
        <v>0</v>
      </c>
      <c r="AD308" s="183">
        <f>'Initial Info Client Demographic'!G294</f>
        <v>0</v>
      </c>
      <c r="AE308" s="183">
        <f>'Initial Info Client Demographic'!H294</f>
        <v>0</v>
      </c>
      <c r="AF308" s="183">
        <f>'Initial Info Client Demographic'!I294</f>
        <v>0</v>
      </c>
      <c r="AG308" s="183">
        <f>'Initial Info Client Demographic'!J294</f>
        <v>0</v>
      </c>
    </row>
    <row r="309" spans="1:33" ht="50.1" customHeight="1" x14ac:dyDescent="0.25">
      <c r="A309" s="2">
        <f t="shared" si="24"/>
        <v>282</v>
      </c>
      <c r="B309" s="321">
        <f>'Initial Info Client Demographic'!B295</f>
        <v>0</v>
      </c>
      <c r="C309" s="322">
        <f>'Initial Info Client Demographic'!C295</f>
        <v>0</v>
      </c>
      <c r="D309" s="229"/>
      <c r="E309" s="237"/>
      <c r="F309" s="234"/>
      <c r="G309" s="239"/>
      <c r="H309" s="243"/>
      <c r="I309" s="213"/>
      <c r="J309" s="214"/>
      <c r="K309" s="168"/>
      <c r="L309" s="167"/>
      <c r="M309" s="216"/>
      <c r="N309" s="141"/>
      <c r="O309" s="249">
        <f t="shared" si="21"/>
        <v>0</v>
      </c>
      <c r="P309" s="140"/>
      <c r="Q309" s="253">
        <f t="shared" si="22"/>
        <v>0</v>
      </c>
      <c r="R309" s="254">
        <f t="shared" si="23"/>
        <v>0</v>
      </c>
      <c r="S309" s="211"/>
      <c r="U309" s="257">
        <f>'Initial Info Client Demographic'!D295</f>
        <v>0</v>
      </c>
      <c r="W309" s="179">
        <f>'Initial Info Client Demographic'!E295</f>
        <v>0</v>
      </c>
      <c r="X309" s="182">
        <f>'Initial Info Client Demographic'!F295</f>
        <v>0</v>
      </c>
      <c r="Y309" s="183">
        <f>'Initial Info Client Demographic'!G295</f>
        <v>0</v>
      </c>
      <c r="Z309" s="179">
        <f>'Initial Info Client Demographic'!H295</f>
        <v>0</v>
      </c>
      <c r="AA309" s="182">
        <f>'Initial Info Client Demographic'!I295</f>
        <v>0</v>
      </c>
      <c r="AB309" s="183">
        <f>'Initial Info Client Demographic'!E295</f>
        <v>0</v>
      </c>
      <c r="AC309" s="183">
        <f>'Initial Info Client Demographic'!F295</f>
        <v>0</v>
      </c>
      <c r="AD309" s="183">
        <f>'Initial Info Client Demographic'!G295</f>
        <v>0</v>
      </c>
      <c r="AE309" s="183">
        <f>'Initial Info Client Demographic'!H295</f>
        <v>0</v>
      </c>
      <c r="AF309" s="183">
        <f>'Initial Info Client Demographic'!I295</f>
        <v>0</v>
      </c>
      <c r="AG309" s="183">
        <f>'Initial Info Client Demographic'!J295</f>
        <v>0</v>
      </c>
    </row>
    <row r="310" spans="1:33" ht="50.1" customHeight="1" x14ac:dyDescent="0.25">
      <c r="A310" s="2">
        <f t="shared" si="24"/>
        <v>283</v>
      </c>
      <c r="B310" s="319">
        <f>'Initial Info Client Demographic'!B296</f>
        <v>0</v>
      </c>
      <c r="C310" s="320">
        <f>'Initial Info Client Demographic'!C296</f>
        <v>0</v>
      </c>
      <c r="D310" s="244"/>
      <c r="E310" s="236"/>
      <c r="F310" s="259"/>
      <c r="G310" s="238"/>
      <c r="H310" s="242"/>
      <c r="I310" s="213"/>
      <c r="J310" s="214"/>
      <c r="K310" s="169"/>
      <c r="L310" s="166"/>
      <c r="M310" s="215"/>
      <c r="N310" s="123"/>
      <c r="O310" s="249">
        <f t="shared" si="21"/>
        <v>0</v>
      </c>
      <c r="P310" s="96"/>
      <c r="Q310" s="251">
        <f t="shared" si="22"/>
        <v>0</v>
      </c>
      <c r="R310" s="252">
        <f t="shared" si="23"/>
        <v>0</v>
      </c>
      <c r="S310" s="211"/>
      <c r="U310" s="257">
        <f>'Initial Info Client Demographic'!D296</f>
        <v>0</v>
      </c>
      <c r="W310" s="179">
        <f>'Initial Info Client Demographic'!E296</f>
        <v>0</v>
      </c>
      <c r="X310" s="182">
        <f>'Initial Info Client Demographic'!F296</f>
        <v>0</v>
      </c>
      <c r="Y310" s="183">
        <f>'Initial Info Client Demographic'!G296</f>
        <v>0</v>
      </c>
      <c r="Z310" s="179">
        <f>'Initial Info Client Demographic'!H296</f>
        <v>0</v>
      </c>
      <c r="AA310" s="182">
        <f>'Initial Info Client Demographic'!I296</f>
        <v>0</v>
      </c>
      <c r="AB310" s="183">
        <f>'Initial Info Client Demographic'!E296</f>
        <v>0</v>
      </c>
      <c r="AC310" s="183">
        <f>'Initial Info Client Demographic'!F296</f>
        <v>0</v>
      </c>
      <c r="AD310" s="183">
        <f>'Initial Info Client Demographic'!G296</f>
        <v>0</v>
      </c>
      <c r="AE310" s="183">
        <f>'Initial Info Client Demographic'!H296</f>
        <v>0</v>
      </c>
      <c r="AF310" s="183">
        <f>'Initial Info Client Demographic'!I296</f>
        <v>0</v>
      </c>
      <c r="AG310" s="183">
        <f>'Initial Info Client Demographic'!J296</f>
        <v>0</v>
      </c>
    </row>
    <row r="311" spans="1:33" ht="50.1" customHeight="1" x14ac:dyDescent="0.25">
      <c r="A311" s="2">
        <f t="shared" si="24"/>
        <v>284</v>
      </c>
      <c r="B311" s="321">
        <f>'Initial Info Client Demographic'!B297</f>
        <v>0</v>
      </c>
      <c r="C311" s="322">
        <f>'Initial Info Client Demographic'!C297</f>
        <v>0</v>
      </c>
      <c r="D311" s="229"/>
      <c r="E311" s="237"/>
      <c r="F311" s="234"/>
      <c r="G311" s="239"/>
      <c r="H311" s="243"/>
      <c r="I311" s="213"/>
      <c r="J311" s="214"/>
      <c r="K311" s="168"/>
      <c r="L311" s="167"/>
      <c r="M311" s="216"/>
      <c r="N311" s="141"/>
      <c r="O311" s="249">
        <f t="shared" si="21"/>
        <v>0</v>
      </c>
      <c r="P311" s="140"/>
      <c r="Q311" s="253">
        <f t="shared" si="22"/>
        <v>0</v>
      </c>
      <c r="R311" s="254">
        <f t="shared" si="23"/>
        <v>0</v>
      </c>
      <c r="S311" s="211"/>
      <c r="U311" s="257">
        <f>'Initial Info Client Demographic'!D297</f>
        <v>0</v>
      </c>
      <c r="W311" s="179">
        <f>'Initial Info Client Demographic'!E297</f>
        <v>0</v>
      </c>
      <c r="X311" s="182">
        <f>'Initial Info Client Demographic'!F297</f>
        <v>0</v>
      </c>
      <c r="Y311" s="183">
        <f>'Initial Info Client Demographic'!G297</f>
        <v>0</v>
      </c>
      <c r="Z311" s="179">
        <f>'Initial Info Client Demographic'!H297</f>
        <v>0</v>
      </c>
      <c r="AA311" s="182">
        <f>'Initial Info Client Demographic'!I297</f>
        <v>0</v>
      </c>
      <c r="AB311" s="183">
        <f>'Initial Info Client Demographic'!E297</f>
        <v>0</v>
      </c>
      <c r="AC311" s="183">
        <f>'Initial Info Client Demographic'!F297</f>
        <v>0</v>
      </c>
      <c r="AD311" s="183">
        <f>'Initial Info Client Demographic'!G297</f>
        <v>0</v>
      </c>
      <c r="AE311" s="183">
        <f>'Initial Info Client Demographic'!H297</f>
        <v>0</v>
      </c>
      <c r="AF311" s="183">
        <f>'Initial Info Client Demographic'!I297</f>
        <v>0</v>
      </c>
      <c r="AG311" s="183">
        <f>'Initial Info Client Demographic'!J297</f>
        <v>0</v>
      </c>
    </row>
    <row r="312" spans="1:33" ht="50.1" customHeight="1" x14ac:dyDescent="0.25">
      <c r="A312" s="2">
        <f t="shared" si="24"/>
        <v>285</v>
      </c>
      <c r="B312" s="319">
        <f>'Initial Info Client Demographic'!B298</f>
        <v>0</v>
      </c>
      <c r="C312" s="320">
        <f>'Initial Info Client Demographic'!C298</f>
        <v>0</v>
      </c>
      <c r="D312" s="244"/>
      <c r="E312" s="236"/>
      <c r="F312" s="259"/>
      <c r="G312" s="238"/>
      <c r="H312" s="242"/>
      <c r="I312" s="213"/>
      <c r="J312" s="214"/>
      <c r="K312" s="169"/>
      <c r="L312" s="166"/>
      <c r="M312" s="215"/>
      <c r="N312" s="123"/>
      <c r="O312" s="249">
        <f t="shared" si="21"/>
        <v>0</v>
      </c>
      <c r="P312" s="96"/>
      <c r="Q312" s="251">
        <f t="shared" si="22"/>
        <v>0</v>
      </c>
      <c r="R312" s="252">
        <f t="shared" si="23"/>
        <v>0</v>
      </c>
      <c r="S312" s="211"/>
      <c r="U312" s="257">
        <f>'Initial Info Client Demographic'!D298</f>
        <v>0</v>
      </c>
      <c r="W312" s="179">
        <f>'Initial Info Client Demographic'!E298</f>
        <v>0</v>
      </c>
      <c r="X312" s="182">
        <f>'Initial Info Client Demographic'!F298</f>
        <v>0</v>
      </c>
      <c r="Y312" s="183">
        <f>'Initial Info Client Demographic'!G298</f>
        <v>0</v>
      </c>
      <c r="Z312" s="179">
        <f>'Initial Info Client Demographic'!H298</f>
        <v>0</v>
      </c>
      <c r="AA312" s="182">
        <f>'Initial Info Client Demographic'!I298</f>
        <v>0</v>
      </c>
      <c r="AB312" s="183">
        <f>'Initial Info Client Demographic'!E298</f>
        <v>0</v>
      </c>
      <c r="AC312" s="183">
        <f>'Initial Info Client Demographic'!F298</f>
        <v>0</v>
      </c>
      <c r="AD312" s="183">
        <f>'Initial Info Client Demographic'!G298</f>
        <v>0</v>
      </c>
      <c r="AE312" s="183">
        <f>'Initial Info Client Demographic'!H298</f>
        <v>0</v>
      </c>
      <c r="AF312" s="183">
        <f>'Initial Info Client Demographic'!I298</f>
        <v>0</v>
      </c>
      <c r="AG312" s="183">
        <f>'Initial Info Client Demographic'!J298</f>
        <v>0</v>
      </c>
    </row>
    <row r="313" spans="1:33" ht="50.1" customHeight="1" x14ac:dyDescent="0.25">
      <c r="A313" s="2">
        <f t="shared" si="24"/>
        <v>286</v>
      </c>
      <c r="B313" s="321">
        <f>'Initial Info Client Demographic'!B299</f>
        <v>0</v>
      </c>
      <c r="C313" s="322">
        <f>'Initial Info Client Demographic'!C299</f>
        <v>0</v>
      </c>
      <c r="D313" s="229"/>
      <c r="E313" s="237"/>
      <c r="F313" s="234"/>
      <c r="G313" s="239"/>
      <c r="H313" s="243"/>
      <c r="I313" s="213"/>
      <c r="J313" s="214"/>
      <c r="K313" s="168"/>
      <c r="L313" s="167"/>
      <c r="M313" s="216"/>
      <c r="N313" s="141"/>
      <c r="O313" s="249">
        <f t="shared" si="21"/>
        <v>0</v>
      </c>
      <c r="P313" s="140"/>
      <c r="Q313" s="253">
        <f t="shared" si="22"/>
        <v>0</v>
      </c>
      <c r="R313" s="254">
        <f t="shared" si="23"/>
        <v>0</v>
      </c>
      <c r="S313" s="211"/>
      <c r="U313" s="257">
        <f>'Initial Info Client Demographic'!D299</f>
        <v>0</v>
      </c>
      <c r="W313" s="179">
        <f>'Initial Info Client Demographic'!E299</f>
        <v>0</v>
      </c>
      <c r="X313" s="182">
        <f>'Initial Info Client Demographic'!F299</f>
        <v>0</v>
      </c>
      <c r="Y313" s="183">
        <f>'Initial Info Client Demographic'!G299</f>
        <v>0</v>
      </c>
      <c r="Z313" s="179">
        <f>'Initial Info Client Demographic'!H299</f>
        <v>0</v>
      </c>
      <c r="AA313" s="182">
        <f>'Initial Info Client Demographic'!I299</f>
        <v>0</v>
      </c>
      <c r="AB313" s="183">
        <f>'Initial Info Client Demographic'!E299</f>
        <v>0</v>
      </c>
      <c r="AC313" s="183">
        <f>'Initial Info Client Demographic'!F299</f>
        <v>0</v>
      </c>
      <c r="AD313" s="183">
        <f>'Initial Info Client Demographic'!G299</f>
        <v>0</v>
      </c>
      <c r="AE313" s="183">
        <f>'Initial Info Client Demographic'!H299</f>
        <v>0</v>
      </c>
      <c r="AF313" s="183">
        <f>'Initial Info Client Demographic'!I299</f>
        <v>0</v>
      </c>
      <c r="AG313" s="183">
        <f>'Initial Info Client Demographic'!J299</f>
        <v>0</v>
      </c>
    </row>
    <row r="314" spans="1:33" ht="50.1" customHeight="1" x14ac:dyDescent="0.25">
      <c r="A314" s="2">
        <f t="shared" si="24"/>
        <v>287</v>
      </c>
      <c r="B314" s="319">
        <f>'Initial Info Client Demographic'!B300</f>
        <v>0</v>
      </c>
      <c r="C314" s="320">
        <f>'Initial Info Client Demographic'!C300</f>
        <v>0</v>
      </c>
      <c r="D314" s="244"/>
      <c r="E314" s="236"/>
      <c r="F314" s="259"/>
      <c r="G314" s="238"/>
      <c r="H314" s="242"/>
      <c r="I314" s="213"/>
      <c r="J314" s="214"/>
      <c r="K314" s="169"/>
      <c r="L314" s="166"/>
      <c r="M314" s="215"/>
      <c r="N314" s="123"/>
      <c r="O314" s="249">
        <f t="shared" si="21"/>
        <v>0</v>
      </c>
      <c r="P314" s="96"/>
      <c r="Q314" s="251">
        <f t="shared" si="22"/>
        <v>0</v>
      </c>
      <c r="R314" s="252">
        <f t="shared" si="23"/>
        <v>0</v>
      </c>
      <c r="S314" s="211"/>
      <c r="U314" s="257">
        <f>'Initial Info Client Demographic'!D300</f>
        <v>0</v>
      </c>
      <c r="W314" s="179">
        <f>'Initial Info Client Demographic'!E300</f>
        <v>0</v>
      </c>
      <c r="X314" s="182">
        <f>'Initial Info Client Demographic'!F300</f>
        <v>0</v>
      </c>
      <c r="Y314" s="183">
        <f>'Initial Info Client Demographic'!G300</f>
        <v>0</v>
      </c>
      <c r="Z314" s="179">
        <f>'Initial Info Client Demographic'!H300</f>
        <v>0</v>
      </c>
      <c r="AA314" s="182">
        <f>'Initial Info Client Demographic'!I300</f>
        <v>0</v>
      </c>
      <c r="AB314" s="183">
        <f>'Initial Info Client Demographic'!E300</f>
        <v>0</v>
      </c>
      <c r="AC314" s="183">
        <f>'Initial Info Client Demographic'!F300</f>
        <v>0</v>
      </c>
      <c r="AD314" s="183">
        <f>'Initial Info Client Demographic'!G300</f>
        <v>0</v>
      </c>
      <c r="AE314" s="183">
        <f>'Initial Info Client Demographic'!H300</f>
        <v>0</v>
      </c>
      <c r="AF314" s="183">
        <f>'Initial Info Client Demographic'!I300</f>
        <v>0</v>
      </c>
      <c r="AG314" s="183">
        <f>'Initial Info Client Demographic'!J300</f>
        <v>0</v>
      </c>
    </row>
    <row r="315" spans="1:33" ht="50.1" customHeight="1" x14ac:dyDescent="0.25">
      <c r="A315" s="2">
        <f t="shared" si="24"/>
        <v>288</v>
      </c>
      <c r="B315" s="321">
        <f>'Initial Info Client Demographic'!B301</f>
        <v>0</v>
      </c>
      <c r="C315" s="322">
        <f>'Initial Info Client Demographic'!C301</f>
        <v>0</v>
      </c>
      <c r="D315" s="229"/>
      <c r="E315" s="237"/>
      <c r="F315" s="234"/>
      <c r="G315" s="239"/>
      <c r="H315" s="243"/>
      <c r="I315" s="213"/>
      <c r="J315" s="214"/>
      <c r="K315" s="168"/>
      <c r="L315" s="167"/>
      <c r="M315" s="216"/>
      <c r="N315" s="141"/>
      <c r="O315" s="249">
        <f t="shared" si="21"/>
        <v>0</v>
      </c>
      <c r="P315" s="140"/>
      <c r="Q315" s="253">
        <f t="shared" si="22"/>
        <v>0</v>
      </c>
      <c r="R315" s="254">
        <f t="shared" si="23"/>
        <v>0</v>
      </c>
      <c r="S315" s="211"/>
      <c r="U315" s="257">
        <f>'Initial Info Client Demographic'!D301</f>
        <v>0</v>
      </c>
      <c r="W315" s="179">
        <f>'Initial Info Client Demographic'!E301</f>
        <v>0</v>
      </c>
      <c r="X315" s="182">
        <f>'Initial Info Client Demographic'!F301</f>
        <v>0</v>
      </c>
      <c r="Y315" s="183">
        <f>'Initial Info Client Demographic'!G301</f>
        <v>0</v>
      </c>
      <c r="Z315" s="179">
        <f>'Initial Info Client Demographic'!H301</f>
        <v>0</v>
      </c>
      <c r="AA315" s="182">
        <f>'Initial Info Client Demographic'!I301</f>
        <v>0</v>
      </c>
      <c r="AB315" s="183">
        <f>'Initial Info Client Demographic'!E301</f>
        <v>0</v>
      </c>
      <c r="AC315" s="183">
        <f>'Initial Info Client Demographic'!F301</f>
        <v>0</v>
      </c>
      <c r="AD315" s="183">
        <f>'Initial Info Client Demographic'!G301</f>
        <v>0</v>
      </c>
      <c r="AE315" s="183">
        <f>'Initial Info Client Demographic'!H301</f>
        <v>0</v>
      </c>
      <c r="AF315" s="183">
        <f>'Initial Info Client Demographic'!I301</f>
        <v>0</v>
      </c>
      <c r="AG315" s="183">
        <f>'Initial Info Client Demographic'!J301</f>
        <v>0</v>
      </c>
    </row>
    <row r="316" spans="1:33" ht="50.1" customHeight="1" x14ac:dyDescent="0.25">
      <c r="A316" s="2">
        <f t="shared" si="24"/>
        <v>289</v>
      </c>
      <c r="B316" s="319">
        <f>'Initial Info Client Demographic'!B302</f>
        <v>0</v>
      </c>
      <c r="C316" s="320">
        <f>'Initial Info Client Demographic'!C302</f>
        <v>0</v>
      </c>
      <c r="D316" s="244"/>
      <c r="E316" s="236"/>
      <c r="F316" s="259"/>
      <c r="G316" s="240"/>
      <c r="H316" s="242"/>
      <c r="I316" s="213"/>
      <c r="J316" s="214"/>
      <c r="K316" s="169"/>
      <c r="L316" s="166"/>
      <c r="M316" s="215"/>
      <c r="N316" s="123"/>
      <c r="O316" s="249">
        <f t="shared" si="21"/>
        <v>0</v>
      </c>
      <c r="P316" s="96"/>
      <c r="Q316" s="251">
        <f t="shared" si="22"/>
        <v>0</v>
      </c>
      <c r="R316" s="252">
        <f t="shared" si="23"/>
        <v>0</v>
      </c>
      <c r="S316" s="211"/>
      <c r="U316" s="257">
        <f>'Initial Info Client Demographic'!D302</f>
        <v>0</v>
      </c>
      <c r="W316" s="179">
        <f>'Initial Info Client Demographic'!E302</f>
        <v>0</v>
      </c>
      <c r="X316" s="182">
        <f>'Initial Info Client Demographic'!F302</f>
        <v>0</v>
      </c>
      <c r="Y316" s="183">
        <f>'Initial Info Client Demographic'!G302</f>
        <v>0</v>
      </c>
      <c r="Z316" s="179">
        <f>'Initial Info Client Demographic'!H302</f>
        <v>0</v>
      </c>
      <c r="AA316" s="182">
        <f>'Initial Info Client Demographic'!I302</f>
        <v>0</v>
      </c>
      <c r="AB316" s="183">
        <f>'Initial Info Client Demographic'!E302</f>
        <v>0</v>
      </c>
      <c r="AC316" s="183">
        <f>'Initial Info Client Demographic'!F302</f>
        <v>0</v>
      </c>
      <c r="AD316" s="183">
        <f>'Initial Info Client Demographic'!G302</f>
        <v>0</v>
      </c>
      <c r="AE316" s="183">
        <f>'Initial Info Client Demographic'!H302</f>
        <v>0</v>
      </c>
      <c r="AF316" s="183">
        <f>'Initial Info Client Demographic'!I302</f>
        <v>0</v>
      </c>
      <c r="AG316" s="183">
        <f>'Initial Info Client Demographic'!J302</f>
        <v>0</v>
      </c>
    </row>
    <row r="317" spans="1:33" ht="50.1" customHeight="1" x14ac:dyDescent="0.25">
      <c r="A317" s="2">
        <f t="shared" si="24"/>
        <v>290</v>
      </c>
      <c r="B317" s="321">
        <f>'Initial Info Client Demographic'!B303</f>
        <v>0</v>
      </c>
      <c r="C317" s="322">
        <f>'Initial Info Client Demographic'!C303</f>
        <v>0</v>
      </c>
      <c r="D317" s="229"/>
      <c r="E317" s="237"/>
      <c r="F317" s="234"/>
      <c r="G317" s="241"/>
      <c r="H317" s="243"/>
      <c r="I317" s="213"/>
      <c r="J317" s="214"/>
      <c r="K317" s="168"/>
      <c r="L317" s="167"/>
      <c r="M317" s="216"/>
      <c r="N317" s="141"/>
      <c r="O317" s="249">
        <f t="shared" si="21"/>
        <v>0</v>
      </c>
      <c r="P317" s="140"/>
      <c r="Q317" s="253">
        <f t="shared" si="22"/>
        <v>0</v>
      </c>
      <c r="R317" s="254">
        <f t="shared" si="23"/>
        <v>0</v>
      </c>
      <c r="S317" s="211"/>
      <c r="U317" s="257">
        <f>'Initial Info Client Demographic'!D303</f>
        <v>0</v>
      </c>
      <c r="W317" s="179">
        <f>'Initial Info Client Demographic'!E303</f>
        <v>0</v>
      </c>
      <c r="X317" s="182">
        <f>'Initial Info Client Demographic'!F303</f>
        <v>0</v>
      </c>
      <c r="Y317" s="183">
        <f>'Initial Info Client Demographic'!G303</f>
        <v>0</v>
      </c>
      <c r="Z317" s="179">
        <f>'Initial Info Client Demographic'!H303</f>
        <v>0</v>
      </c>
      <c r="AA317" s="182">
        <f>'Initial Info Client Demographic'!I303</f>
        <v>0</v>
      </c>
      <c r="AB317" s="183">
        <f>'Initial Info Client Demographic'!E303</f>
        <v>0</v>
      </c>
      <c r="AC317" s="183">
        <f>'Initial Info Client Demographic'!F303</f>
        <v>0</v>
      </c>
      <c r="AD317" s="183">
        <f>'Initial Info Client Demographic'!G303</f>
        <v>0</v>
      </c>
      <c r="AE317" s="183">
        <f>'Initial Info Client Demographic'!H303</f>
        <v>0</v>
      </c>
      <c r="AF317" s="183">
        <f>'Initial Info Client Demographic'!I303</f>
        <v>0</v>
      </c>
      <c r="AG317" s="183">
        <f>'Initial Info Client Demographic'!J303</f>
        <v>0</v>
      </c>
    </row>
    <row r="318" spans="1:33" ht="50.1" customHeight="1" x14ac:dyDescent="0.25">
      <c r="A318" s="2">
        <f t="shared" si="24"/>
        <v>291</v>
      </c>
      <c r="B318" s="319">
        <f>'Initial Info Client Demographic'!B304</f>
        <v>0</v>
      </c>
      <c r="C318" s="320">
        <f>'Initial Info Client Demographic'!C304</f>
        <v>0</v>
      </c>
      <c r="D318" s="244"/>
      <c r="E318" s="236"/>
      <c r="F318" s="259"/>
      <c r="G318" s="238"/>
      <c r="H318" s="242"/>
      <c r="I318" s="213"/>
      <c r="J318" s="214"/>
      <c r="K318" s="169"/>
      <c r="L318" s="166"/>
      <c r="M318" s="215"/>
      <c r="N318" s="123"/>
      <c r="O318" s="249">
        <f t="shared" si="21"/>
        <v>0</v>
      </c>
      <c r="P318" s="96"/>
      <c r="Q318" s="251">
        <f t="shared" si="22"/>
        <v>0</v>
      </c>
      <c r="R318" s="252">
        <f t="shared" si="23"/>
        <v>0</v>
      </c>
      <c r="S318" s="211"/>
      <c r="U318" s="257">
        <f>'Initial Info Client Demographic'!D304</f>
        <v>0</v>
      </c>
      <c r="W318" s="179">
        <f>'Initial Info Client Demographic'!E304</f>
        <v>0</v>
      </c>
      <c r="X318" s="182">
        <f>'Initial Info Client Demographic'!F304</f>
        <v>0</v>
      </c>
      <c r="Y318" s="183">
        <f>'Initial Info Client Demographic'!G304</f>
        <v>0</v>
      </c>
      <c r="Z318" s="179">
        <f>'Initial Info Client Demographic'!H304</f>
        <v>0</v>
      </c>
      <c r="AA318" s="182">
        <f>'Initial Info Client Demographic'!I304</f>
        <v>0</v>
      </c>
      <c r="AB318" s="183">
        <f>'Initial Info Client Demographic'!E304</f>
        <v>0</v>
      </c>
      <c r="AC318" s="183">
        <f>'Initial Info Client Demographic'!F304</f>
        <v>0</v>
      </c>
      <c r="AD318" s="183">
        <f>'Initial Info Client Demographic'!G304</f>
        <v>0</v>
      </c>
      <c r="AE318" s="183">
        <f>'Initial Info Client Demographic'!H304</f>
        <v>0</v>
      </c>
      <c r="AF318" s="183">
        <f>'Initial Info Client Demographic'!I304</f>
        <v>0</v>
      </c>
      <c r="AG318" s="183">
        <f>'Initial Info Client Demographic'!J304</f>
        <v>0</v>
      </c>
    </row>
    <row r="319" spans="1:33" ht="50.1" customHeight="1" x14ac:dyDescent="0.25">
      <c r="A319" s="2">
        <f t="shared" si="24"/>
        <v>292</v>
      </c>
      <c r="B319" s="321">
        <f>'Initial Info Client Demographic'!B305</f>
        <v>0</v>
      </c>
      <c r="C319" s="322">
        <f>'Initial Info Client Demographic'!C305</f>
        <v>0</v>
      </c>
      <c r="D319" s="229"/>
      <c r="E319" s="237"/>
      <c r="F319" s="234"/>
      <c r="G319" s="239"/>
      <c r="H319" s="243"/>
      <c r="I319" s="213"/>
      <c r="J319" s="214"/>
      <c r="K319" s="168"/>
      <c r="L319" s="167"/>
      <c r="M319" s="216"/>
      <c r="N319" s="141"/>
      <c r="O319" s="249">
        <f t="shared" si="21"/>
        <v>0</v>
      </c>
      <c r="P319" s="140"/>
      <c r="Q319" s="253">
        <f t="shared" si="22"/>
        <v>0</v>
      </c>
      <c r="R319" s="254">
        <f t="shared" si="23"/>
        <v>0</v>
      </c>
      <c r="S319" s="211"/>
      <c r="U319" s="257">
        <f>'Initial Info Client Demographic'!D305</f>
        <v>0</v>
      </c>
      <c r="W319" s="179">
        <f>'Initial Info Client Demographic'!E305</f>
        <v>0</v>
      </c>
      <c r="X319" s="182">
        <f>'Initial Info Client Demographic'!F305</f>
        <v>0</v>
      </c>
      <c r="Y319" s="183">
        <f>'Initial Info Client Demographic'!G305</f>
        <v>0</v>
      </c>
      <c r="Z319" s="179">
        <f>'Initial Info Client Demographic'!H305</f>
        <v>0</v>
      </c>
      <c r="AA319" s="182">
        <f>'Initial Info Client Demographic'!I305</f>
        <v>0</v>
      </c>
      <c r="AB319" s="183">
        <f>'Initial Info Client Demographic'!E305</f>
        <v>0</v>
      </c>
      <c r="AC319" s="183">
        <f>'Initial Info Client Demographic'!F305</f>
        <v>0</v>
      </c>
      <c r="AD319" s="183">
        <f>'Initial Info Client Demographic'!G305</f>
        <v>0</v>
      </c>
      <c r="AE319" s="183">
        <f>'Initial Info Client Demographic'!H305</f>
        <v>0</v>
      </c>
      <c r="AF319" s="183">
        <f>'Initial Info Client Demographic'!I305</f>
        <v>0</v>
      </c>
      <c r="AG319" s="183">
        <f>'Initial Info Client Demographic'!J305</f>
        <v>0</v>
      </c>
    </row>
    <row r="320" spans="1:33" ht="50.1" customHeight="1" x14ac:dyDescent="0.25">
      <c r="A320" s="2">
        <f t="shared" si="24"/>
        <v>293</v>
      </c>
      <c r="B320" s="319">
        <f>'Initial Info Client Demographic'!B306</f>
        <v>0</v>
      </c>
      <c r="C320" s="320">
        <f>'Initial Info Client Demographic'!C306</f>
        <v>0</v>
      </c>
      <c r="D320" s="244"/>
      <c r="E320" s="236"/>
      <c r="F320" s="259"/>
      <c r="G320" s="238"/>
      <c r="H320" s="242"/>
      <c r="I320" s="213"/>
      <c r="J320" s="214"/>
      <c r="K320" s="169"/>
      <c r="L320" s="166"/>
      <c r="M320" s="215"/>
      <c r="N320" s="123"/>
      <c r="O320" s="249">
        <f t="shared" si="21"/>
        <v>0</v>
      </c>
      <c r="P320" s="96"/>
      <c r="Q320" s="251">
        <f t="shared" si="22"/>
        <v>0</v>
      </c>
      <c r="R320" s="252">
        <f t="shared" si="23"/>
        <v>0</v>
      </c>
      <c r="S320" s="211"/>
      <c r="U320" s="257">
        <f>'Initial Info Client Demographic'!D306</f>
        <v>0</v>
      </c>
      <c r="W320" s="179">
        <f>'Initial Info Client Demographic'!E306</f>
        <v>0</v>
      </c>
      <c r="X320" s="182">
        <f>'Initial Info Client Demographic'!F306</f>
        <v>0</v>
      </c>
      <c r="Y320" s="183">
        <f>'Initial Info Client Demographic'!G306</f>
        <v>0</v>
      </c>
      <c r="Z320" s="179">
        <f>'Initial Info Client Demographic'!H306</f>
        <v>0</v>
      </c>
      <c r="AA320" s="182">
        <f>'Initial Info Client Demographic'!I306</f>
        <v>0</v>
      </c>
      <c r="AB320" s="183">
        <f>'Initial Info Client Demographic'!E306</f>
        <v>0</v>
      </c>
      <c r="AC320" s="183">
        <f>'Initial Info Client Demographic'!F306</f>
        <v>0</v>
      </c>
      <c r="AD320" s="183">
        <f>'Initial Info Client Demographic'!G306</f>
        <v>0</v>
      </c>
      <c r="AE320" s="183">
        <f>'Initial Info Client Demographic'!H306</f>
        <v>0</v>
      </c>
      <c r="AF320" s="183">
        <f>'Initial Info Client Demographic'!I306</f>
        <v>0</v>
      </c>
      <c r="AG320" s="183">
        <f>'Initial Info Client Demographic'!J306</f>
        <v>0</v>
      </c>
    </row>
    <row r="321" spans="1:33" ht="50.1" customHeight="1" x14ac:dyDescent="0.25">
      <c r="A321" s="2">
        <f t="shared" si="24"/>
        <v>294</v>
      </c>
      <c r="B321" s="321">
        <f>'Initial Info Client Demographic'!B307</f>
        <v>0</v>
      </c>
      <c r="C321" s="322">
        <f>'Initial Info Client Demographic'!C307</f>
        <v>0</v>
      </c>
      <c r="D321" s="229"/>
      <c r="E321" s="237"/>
      <c r="F321" s="234"/>
      <c r="G321" s="239"/>
      <c r="H321" s="243"/>
      <c r="I321" s="213"/>
      <c r="J321" s="214"/>
      <c r="K321" s="168"/>
      <c r="L321" s="167"/>
      <c r="M321" s="216"/>
      <c r="N321" s="141"/>
      <c r="O321" s="249">
        <f t="shared" si="21"/>
        <v>0</v>
      </c>
      <c r="P321" s="140"/>
      <c r="Q321" s="253">
        <f t="shared" si="22"/>
        <v>0</v>
      </c>
      <c r="R321" s="254">
        <f t="shared" si="23"/>
        <v>0</v>
      </c>
      <c r="S321" s="211"/>
      <c r="U321" s="257">
        <f>'Initial Info Client Demographic'!D307</f>
        <v>0</v>
      </c>
      <c r="W321" s="179">
        <f>'Initial Info Client Demographic'!E307</f>
        <v>0</v>
      </c>
      <c r="X321" s="182">
        <f>'Initial Info Client Demographic'!F307</f>
        <v>0</v>
      </c>
      <c r="Y321" s="183">
        <f>'Initial Info Client Demographic'!G307</f>
        <v>0</v>
      </c>
      <c r="Z321" s="179">
        <f>'Initial Info Client Demographic'!H307</f>
        <v>0</v>
      </c>
      <c r="AA321" s="182">
        <f>'Initial Info Client Demographic'!I307</f>
        <v>0</v>
      </c>
      <c r="AB321" s="183">
        <f>'Initial Info Client Demographic'!E307</f>
        <v>0</v>
      </c>
      <c r="AC321" s="183">
        <f>'Initial Info Client Demographic'!F307</f>
        <v>0</v>
      </c>
      <c r="AD321" s="183">
        <f>'Initial Info Client Demographic'!G307</f>
        <v>0</v>
      </c>
      <c r="AE321" s="183">
        <f>'Initial Info Client Demographic'!H307</f>
        <v>0</v>
      </c>
      <c r="AF321" s="183">
        <f>'Initial Info Client Demographic'!I307</f>
        <v>0</v>
      </c>
      <c r="AG321" s="183">
        <f>'Initial Info Client Demographic'!J307</f>
        <v>0</v>
      </c>
    </row>
    <row r="322" spans="1:33" ht="50.1" customHeight="1" x14ac:dyDescent="0.25">
      <c r="A322" s="2">
        <f t="shared" si="24"/>
        <v>295</v>
      </c>
      <c r="B322" s="319">
        <f>'Initial Info Client Demographic'!B308</f>
        <v>0</v>
      </c>
      <c r="C322" s="320">
        <f>'Initial Info Client Demographic'!C308</f>
        <v>0</v>
      </c>
      <c r="D322" s="244"/>
      <c r="E322" s="236"/>
      <c r="F322" s="259"/>
      <c r="G322" s="238"/>
      <c r="H322" s="242"/>
      <c r="I322" s="213"/>
      <c r="J322" s="214"/>
      <c r="K322" s="169"/>
      <c r="L322" s="166"/>
      <c r="M322" s="215"/>
      <c r="N322" s="123"/>
      <c r="O322" s="249">
        <f t="shared" si="21"/>
        <v>0</v>
      </c>
      <c r="P322" s="96"/>
      <c r="Q322" s="251">
        <f t="shared" si="22"/>
        <v>0</v>
      </c>
      <c r="R322" s="252">
        <f t="shared" si="23"/>
        <v>0</v>
      </c>
      <c r="S322" s="211"/>
      <c r="U322" s="257">
        <f>'Initial Info Client Demographic'!D308</f>
        <v>0</v>
      </c>
      <c r="W322" s="179">
        <f>'Initial Info Client Demographic'!E308</f>
        <v>0</v>
      </c>
      <c r="X322" s="182">
        <f>'Initial Info Client Demographic'!F308</f>
        <v>0</v>
      </c>
      <c r="Y322" s="183">
        <f>'Initial Info Client Demographic'!G308</f>
        <v>0</v>
      </c>
      <c r="Z322" s="179">
        <f>'Initial Info Client Demographic'!H308</f>
        <v>0</v>
      </c>
      <c r="AA322" s="182">
        <f>'Initial Info Client Demographic'!I308</f>
        <v>0</v>
      </c>
      <c r="AB322" s="183">
        <f>'Initial Info Client Demographic'!E308</f>
        <v>0</v>
      </c>
      <c r="AC322" s="183">
        <f>'Initial Info Client Demographic'!F308</f>
        <v>0</v>
      </c>
      <c r="AD322" s="183">
        <f>'Initial Info Client Demographic'!G308</f>
        <v>0</v>
      </c>
      <c r="AE322" s="183">
        <f>'Initial Info Client Demographic'!H308</f>
        <v>0</v>
      </c>
      <c r="AF322" s="183">
        <f>'Initial Info Client Demographic'!I308</f>
        <v>0</v>
      </c>
      <c r="AG322" s="183">
        <f>'Initial Info Client Demographic'!J308</f>
        <v>0</v>
      </c>
    </row>
    <row r="323" spans="1:33" ht="50.1" customHeight="1" x14ac:dyDescent="0.25">
      <c r="A323" s="2">
        <f t="shared" si="24"/>
        <v>296</v>
      </c>
      <c r="B323" s="321">
        <f>'Initial Info Client Demographic'!B309</f>
        <v>0</v>
      </c>
      <c r="C323" s="322">
        <f>'Initial Info Client Demographic'!C309</f>
        <v>0</v>
      </c>
      <c r="D323" s="229"/>
      <c r="E323" s="237"/>
      <c r="F323" s="234"/>
      <c r="G323" s="239"/>
      <c r="H323" s="243"/>
      <c r="I323" s="213"/>
      <c r="J323" s="214"/>
      <c r="K323" s="168"/>
      <c r="L323" s="167"/>
      <c r="M323" s="216"/>
      <c r="N323" s="141"/>
      <c r="O323" s="249">
        <f t="shared" si="21"/>
        <v>0</v>
      </c>
      <c r="P323" s="140"/>
      <c r="Q323" s="253">
        <f t="shared" si="22"/>
        <v>0</v>
      </c>
      <c r="R323" s="254">
        <f t="shared" si="23"/>
        <v>0</v>
      </c>
      <c r="S323" s="211"/>
      <c r="U323" s="257">
        <f>'Initial Info Client Demographic'!D309</f>
        <v>0</v>
      </c>
      <c r="W323" s="179">
        <f>'Initial Info Client Demographic'!E309</f>
        <v>0</v>
      </c>
      <c r="X323" s="182">
        <f>'Initial Info Client Demographic'!F309</f>
        <v>0</v>
      </c>
      <c r="Y323" s="183">
        <f>'Initial Info Client Demographic'!G309</f>
        <v>0</v>
      </c>
      <c r="Z323" s="179">
        <f>'Initial Info Client Demographic'!H309</f>
        <v>0</v>
      </c>
      <c r="AA323" s="182">
        <f>'Initial Info Client Demographic'!I309</f>
        <v>0</v>
      </c>
      <c r="AB323" s="183">
        <f>'Initial Info Client Demographic'!E309</f>
        <v>0</v>
      </c>
      <c r="AC323" s="183">
        <f>'Initial Info Client Demographic'!F309</f>
        <v>0</v>
      </c>
      <c r="AD323" s="183">
        <f>'Initial Info Client Demographic'!G309</f>
        <v>0</v>
      </c>
      <c r="AE323" s="183">
        <f>'Initial Info Client Demographic'!H309</f>
        <v>0</v>
      </c>
      <c r="AF323" s="183">
        <f>'Initial Info Client Demographic'!I309</f>
        <v>0</v>
      </c>
      <c r="AG323" s="183">
        <f>'Initial Info Client Demographic'!J309</f>
        <v>0</v>
      </c>
    </row>
    <row r="324" spans="1:33" ht="50.1" customHeight="1" x14ac:dyDescent="0.25">
      <c r="A324" s="2">
        <f t="shared" si="24"/>
        <v>297</v>
      </c>
      <c r="B324" s="319">
        <f>'Initial Info Client Demographic'!B310</f>
        <v>0</v>
      </c>
      <c r="C324" s="320">
        <f>'Initial Info Client Demographic'!C310</f>
        <v>0</v>
      </c>
      <c r="D324" s="244"/>
      <c r="E324" s="236"/>
      <c r="F324" s="259"/>
      <c r="G324" s="238"/>
      <c r="H324" s="242"/>
      <c r="I324" s="213"/>
      <c r="J324" s="214"/>
      <c r="K324" s="169"/>
      <c r="L324" s="166"/>
      <c r="M324" s="215"/>
      <c r="N324" s="123"/>
      <c r="O324" s="249">
        <f t="shared" si="21"/>
        <v>0</v>
      </c>
      <c r="P324" s="96"/>
      <c r="Q324" s="251">
        <f t="shared" si="22"/>
        <v>0</v>
      </c>
      <c r="R324" s="252">
        <f t="shared" si="23"/>
        <v>0</v>
      </c>
      <c r="S324" s="211"/>
      <c r="U324" s="257">
        <f>'Initial Info Client Demographic'!D310</f>
        <v>0</v>
      </c>
      <c r="W324" s="179">
        <f>'Initial Info Client Demographic'!E310</f>
        <v>0</v>
      </c>
      <c r="X324" s="182">
        <f>'Initial Info Client Demographic'!F310</f>
        <v>0</v>
      </c>
      <c r="Y324" s="183">
        <f>'Initial Info Client Demographic'!G310</f>
        <v>0</v>
      </c>
      <c r="Z324" s="179">
        <f>'Initial Info Client Demographic'!H310</f>
        <v>0</v>
      </c>
      <c r="AA324" s="182">
        <f>'Initial Info Client Demographic'!I310</f>
        <v>0</v>
      </c>
      <c r="AB324" s="183">
        <f>'Initial Info Client Demographic'!E310</f>
        <v>0</v>
      </c>
      <c r="AC324" s="183">
        <f>'Initial Info Client Demographic'!F310</f>
        <v>0</v>
      </c>
      <c r="AD324" s="183">
        <f>'Initial Info Client Demographic'!G310</f>
        <v>0</v>
      </c>
      <c r="AE324" s="183">
        <f>'Initial Info Client Demographic'!H310</f>
        <v>0</v>
      </c>
      <c r="AF324" s="183">
        <f>'Initial Info Client Demographic'!I310</f>
        <v>0</v>
      </c>
      <c r="AG324" s="183">
        <f>'Initial Info Client Demographic'!J310</f>
        <v>0</v>
      </c>
    </row>
    <row r="325" spans="1:33" ht="50.1" customHeight="1" x14ac:dyDescent="0.25">
      <c r="A325" s="2">
        <f t="shared" si="24"/>
        <v>298</v>
      </c>
      <c r="B325" s="321">
        <f>'Initial Info Client Demographic'!B311</f>
        <v>0</v>
      </c>
      <c r="C325" s="322">
        <f>'Initial Info Client Demographic'!C311</f>
        <v>0</v>
      </c>
      <c r="D325" s="229"/>
      <c r="E325" s="237"/>
      <c r="F325" s="234"/>
      <c r="G325" s="239"/>
      <c r="H325" s="243"/>
      <c r="I325" s="213"/>
      <c r="J325" s="214"/>
      <c r="K325" s="168"/>
      <c r="L325" s="167"/>
      <c r="M325" s="216"/>
      <c r="N325" s="141"/>
      <c r="O325" s="249">
        <f t="shared" si="21"/>
        <v>0</v>
      </c>
      <c r="P325" s="140"/>
      <c r="Q325" s="253">
        <f t="shared" si="22"/>
        <v>0</v>
      </c>
      <c r="R325" s="254">
        <f t="shared" si="23"/>
        <v>0</v>
      </c>
      <c r="S325" s="211"/>
      <c r="U325" s="257">
        <f>'Initial Info Client Demographic'!D311</f>
        <v>0</v>
      </c>
      <c r="W325" s="179">
        <f>'Initial Info Client Demographic'!E311</f>
        <v>0</v>
      </c>
      <c r="X325" s="182">
        <f>'Initial Info Client Demographic'!F311</f>
        <v>0</v>
      </c>
      <c r="Y325" s="183">
        <f>'Initial Info Client Demographic'!G311</f>
        <v>0</v>
      </c>
      <c r="Z325" s="179">
        <f>'Initial Info Client Demographic'!H311</f>
        <v>0</v>
      </c>
      <c r="AA325" s="182">
        <f>'Initial Info Client Demographic'!I311</f>
        <v>0</v>
      </c>
      <c r="AB325" s="183">
        <f>'Initial Info Client Demographic'!E311</f>
        <v>0</v>
      </c>
      <c r="AC325" s="183">
        <f>'Initial Info Client Demographic'!F311</f>
        <v>0</v>
      </c>
      <c r="AD325" s="183">
        <f>'Initial Info Client Demographic'!G311</f>
        <v>0</v>
      </c>
      <c r="AE325" s="183">
        <f>'Initial Info Client Demographic'!H311</f>
        <v>0</v>
      </c>
      <c r="AF325" s="183">
        <f>'Initial Info Client Demographic'!I311</f>
        <v>0</v>
      </c>
      <c r="AG325" s="183">
        <f>'Initial Info Client Demographic'!J311</f>
        <v>0</v>
      </c>
    </row>
    <row r="326" spans="1:33" ht="50.1" customHeight="1" x14ac:dyDescent="0.25">
      <c r="A326" s="2">
        <f t="shared" si="24"/>
        <v>299</v>
      </c>
      <c r="B326" s="319">
        <f>'Initial Info Client Demographic'!B312</f>
        <v>0</v>
      </c>
      <c r="C326" s="320">
        <f>'Initial Info Client Demographic'!C312</f>
        <v>0</v>
      </c>
      <c r="D326" s="244"/>
      <c r="E326" s="236"/>
      <c r="F326" s="259"/>
      <c r="G326" s="240"/>
      <c r="H326" s="242"/>
      <c r="I326" s="213"/>
      <c r="J326" s="214"/>
      <c r="K326" s="169"/>
      <c r="L326" s="166"/>
      <c r="M326" s="215"/>
      <c r="N326" s="123"/>
      <c r="O326" s="249">
        <f t="shared" si="21"/>
        <v>0</v>
      </c>
      <c r="P326" s="96"/>
      <c r="Q326" s="251">
        <f t="shared" si="22"/>
        <v>0</v>
      </c>
      <c r="R326" s="252">
        <f t="shared" si="23"/>
        <v>0</v>
      </c>
      <c r="S326" s="211"/>
      <c r="U326" s="257">
        <f>'Initial Info Client Demographic'!D312</f>
        <v>0</v>
      </c>
      <c r="W326" s="179">
        <f>'Initial Info Client Demographic'!E312</f>
        <v>0</v>
      </c>
      <c r="X326" s="182">
        <f>'Initial Info Client Demographic'!F312</f>
        <v>0</v>
      </c>
      <c r="Y326" s="183">
        <f>'Initial Info Client Demographic'!G312</f>
        <v>0</v>
      </c>
      <c r="Z326" s="179">
        <f>'Initial Info Client Demographic'!H312</f>
        <v>0</v>
      </c>
      <c r="AA326" s="182">
        <f>'Initial Info Client Demographic'!I312</f>
        <v>0</v>
      </c>
      <c r="AB326" s="183">
        <f>'Initial Info Client Demographic'!E312</f>
        <v>0</v>
      </c>
      <c r="AC326" s="183">
        <f>'Initial Info Client Demographic'!F312</f>
        <v>0</v>
      </c>
      <c r="AD326" s="183">
        <f>'Initial Info Client Demographic'!G312</f>
        <v>0</v>
      </c>
      <c r="AE326" s="183">
        <f>'Initial Info Client Demographic'!H312</f>
        <v>0</v>
      </c>
      <c r="AF326" s="183">
        <f>'Initial Info Client Demographic'!I312</f>
        <v>0</v>
      </c>
      <c r="AG326" s="183">
        <f>'Initial Info Client Demographic'!J312</f>
        <v>0</v>
      </c>
    </row>
    <row r="327" spans="1:33" ht="50.1" customHeight="1" x14ac:dyDescent="0.25">
      <c r="A327" s="2">
        <f t="shared" si="24"/>
        <v>300</v>
      </c>
      <c r="B327" s="321">
        <f>'Initial Info Client Demographic'!B313</f>
        <v>0</v>
      </c>
      <c r="C327" s="322">
        <f>'Initial Info Client Demographic'!C313</f>
        <v>0</v>
      </c>
      <c r="D327" s="229"/>
      <c r="E327" s="237"/>
      <c r="F327" s="234"/>
      <c r="G327" s="241"/>
      <c r="H327" s="243"/>
      <c r="I327" s="213"/>
      <c r="J327" s="214"/>
      <c r="K327" s="168"/>
      <c r="L327" s="167"/>
      <c r="M327" s="216"/>
      <c r="N327" s="141"/>
      <c r="O327" s="249">
        <f t="shared" si="21"/>
        <v>0</v>
      </c>
      <c r="P327" s="140"/>
      <c r="Q327" s="253">
        <f t="shared" si="22"/>
        <v>0</v>
      </c>
      <c r="R327" s="254">
        <f t="shared" si="23"/>
        <v>0</v>
      </c>
      <c r="S327" s="211"/>
      <c r="U327" s="257">
        <f>'Initial Info Client Demographic'!D313</f>
        <v>0</v>
      </c>
      <c r="W327" s="179">
        <f>'Initial Info Client Demographic'!E313</f>
        <v>0</v>
      </c>
      <c r="X327" s="182">
        <f>'Initial Info Client Demographic'!F313</f>
        <v>0</v>
      </c>
      <c r="Y327" s="183">
        <f>'Initial Info Client Demographic'!G313</f>
        <v>0</v>
      </c>
      <c r="Z327" s="179">
        <f>'Initial Info Client Demographic'!H313</f>
        <v>0</v>
      </c>
      <c r="AA327" s="182">
        <f>'Initial Info Client Demographic'!I313</f>
        <v>0</v>
      </c>
      <c r="AB327" s="183">
        <f>'Initial Info Client Demographic'!E313</f>
        <v>0</v>
      </c>
      <c r="AC327" s="183">
        <f>'Initial Info Client Demographic'!F313</f>
        <v>0</v>
      </c>
      <c r="AD327" s="183">
        <f>'Initial Info Client Demographic'!G313</f>
        <v>0</v>
      </c>
      <c r="AE327" s="183">
        <f>'Initial Info Client Demographic'!H313</f>
        <v>0</v>
      </c>
      <c r="AF327" s="183">
        <f>'Initial Info Client Demographic'!I313</f>
        <v>0</v>
      </c>
      <c r="AG327" s="183">
        <f>'Initial Info Client Demographic'!J313</f>
        <v>0</v>
      </c>
    </row>
    <row r="328" spans="1:33" ht="50.1" customHeight="1" x14ac:dyDescent="0.25">
      <c r="A328" s="2">
        <f t="shared" si="24"/>
        <v>301</v>
      </c>
      <c r="B328" s="319">
        <f>'Initial Info Client Demographic'!B314</f>
        <v>0</v>
      </c>
      <c r="C328" s="320">
        <f>'Initial Info Client Demographic'!C314</f>
        <v>0</v>
      </c>
      <c r="D328" s="244"/>
      <c r="E328" s="236"/>
      <c r="F328" s="259"/>
      <c r="G328" s="238"/>
      <c r="H328" s="242"/>
      <c r="I328" s="213"/>
      <c r="J328" s="214"/>
      <c r="K328" s="169"/>
      <c r="L328" s="166"/>
      <c r="M328" s="215"/>
      <c r="N328" s="123"/>
      <c r="O328" s="249">
        <f t="shared" si="21"/>
        <v>0</v>
      </c>
      <c r="P328" s="96"/>
      <c r="Q328" s="251">
        <f t="shared" si="22"/>
        <v>0</v>
      </c>
      <c r="R328" s="252">
        <f t="shared" si="23"/>
        <v>0</v>
      </c>
      <c r="S328" s="211"/>
      <c r="U328" s="257">
        <f>'Initial Info Client Demographic'!D314</f>
        <v>0</v>
      </c>
      <c r="W328" s="179">
        <f>'Initial Info Client Demographic'!E314</f>
        <v>0</v>
      </c>
      <c r="X328" s="182">
        <f>'Initial Info Client Demographic'!F314</f>
        <v>0</v>
      </c>
      <c r="Y328" s="183">
        <f>'Initial Info Client Demographic'!G314</f>
        <v>0</v>
      </c>
      <c r="Z328" s="179">
        <f>'Initial Info Client Demographic'!H314</f>
        <v>0</v>
      </c>
      <c r="AA328" s="182">
        <f>'Initial Info Client Demographic'!I314</f>
        <v>0</v>
      </c>
      <c r="AB328" s="183">
        <f>'Initial Info Client Demographic'!E314</f>
        <v>0</v>
      </c>
      <c r="AC328" s="183">
        <f>'Initial Info Client Demographic'!F314</f>
        <v>0</v>
      </c>
      <c r="AD328" s="183">
        <f>'Initial Info Client Demographic'!G314</f>
        <v>0</v>
      </c>
      <c r="AE328" s="183">
        <f>'Initial Info Client Demographic'!H314</f>
        <v>0</v>
      </c>
      <c r="AF328" s="183">
        <f>'Initial Info Client Demographic'!I314</f>
        <v>0</v>
      </c>
      <c r="AG328" s="183">
        <f>'Initial Info Client Demographic'!J314</f>
        <v>0</v>
      </c>
    </row>
    <row r="329" spans="1:33" ht="50.1" customHeight="1" x14ac:dyDescent="0.25">
      <c r="A329" s="2">
        <f t="shared" si="24"/>
        <v>302</v>
      </c>
      <c r="B329" s="321">
        <f>'Initial Info Client Demographic'!B315</f>
        <v>0</v>
      </c>
      <c r="C329" s="322">
        <f>'Initial Info Client Demographic'!C315</f>
        <v>0</v>
      </c>
      <c r="D329" s="229"/>
      <c r="E329" s="237"/>
      <c r="F329" s="234"/>
      <c r="G329" s="239"/>
      <c r="H329" s="243"/>
      <c r="I329" s="213"/>
      <c r="J329" s="214"/>
      <c r="K329" s="168"/>
      <c r="L329" s="167"/>
      <c r="M329" s="216"/>
      <c r="N329" s="141"/>
      <c r="O329" s="249">
        <f t="shared" si="21"/>
        <v>0</v>
      </c>
      <c r="P329" s="140"/>
      <c r="Q329" s="253">
        <f t="shared" si="22"/>
        <v>0</v>
      </c>
      <c r="R329" s="254">
        <f t="shared" si="23"/>
        <v>0</v>
      </c>
      <c r="S329" s="211"/>
      <c r="U329" s="257">
        <f>'Initial Info Client Demographic'!D315</f>
        <v>0</v>
      </c>
      <c r="W329" s="179">
        <f>'Initial Info Client Demographic'!E315</f>
        <v>0</v>
      </c>
      <c r="X329" s="182">
        <f>'Initial Info Client Demographic'!F315</f>
        <v>0</v>
      </c>
      <c r="Y329" s="183">
        <f>'Initial Info Client Demographic'!G315</f>
        <v>0</v>
      </c>
      <c r="Z329" s="179">
        <f>'Initial Info Client Demographic'!H315</f>
        <v>0</v>
      </c>
      <c r="AA329" s="182">
        <f>'Initial Info Client Demographic'!I315</f>
        <v>0</v>
      </c>
      <c r="AB329" s="183">
        <f>'Initial Info Client Demographic'!E315</f>
        <v>0</v>
      </c>
      <c r="AC329" s="183">
        <f>'Initial Info Client Demographic'!F315</f>
        <v>0</v>
      </c>
      <c r="AD329" s="183">
        <f>'Initial Info Client Demographic'!G315</f>
        <v>0</v>
      </c>
      <c r="AE329" s="183">
        <f>'Initial Info Client Demographic'!H315</f>
        <v>0</v>
      </c>
      <c r="AF329" s="183">
        <f>'Initial Info Client Demographic'!I315</f>
        <v>0</v>
      </c>
      <c r="AG329" s="183">
        <f>'Initial Info Client Demographic'!J315</f>
        <v>0</v>
      </c>
    </row>
    <row r="330" spans="1:33" ht="50.1" customHeight="1" x14ac:dyDescent="0.25">
      <c r="A330" s="2">
        <f t="shared" si="24"/>
        <v>303</v>
      </c>
      <c r="B330" s="319">
        <f>'Initial Info Client Demographic'!B316</f>
        <v>0</v>
      </c>
      <c r="C330" s="320">
        <f>'Initial Info Client Demographic'!C316</f>
        <v>0</v>
      </c>
      <c r="D330" s="244"/>
      <c r="E330" s="236"/>
      <c r="F330" s="259"/>
      <c r="G330" s="238"/>
      <c r="H330" s="242"/>
      <c r="I330" s="213"/>
      <c r="J330" s="214"/>
      <c r="K330" s="169"/>
      <c r="L330" s="166"/>
      <c r="M330" s="215"/>
      <c r="N330" s="123"/>
      <c r="O330" s="249">
        <f t="shared" si="21"/>
        <v>0</v>
      </c>
      <c r="P330" s="96"/>
      <c r="Q330" s="251">
        <f t="shared" si="22"/>
        <v>0</v>
      </c>
      <c r="R330" s="252">
        <f t="shared" si="23"/>
        <v>0</v>
      </c>
      <c r="S330" s="211"/>
      <c r="U330" s="257">
        <f>'Initial Info Client Demographic'!D316</f>
        <v>0</v>
      </c>
      <c r="W330" s="179">
        <f>'Initial Info Client Demographic'!E316</f>
        <v>0</v>
      </c>
      <c r="X330" s="182">
        <f>'Initial Info Client Demographic'!F316</f>
        <v>0</v>
      </c>
      <c r="Y330" s="183">
        <f>'Initial Info Client Demographic'!G316</f>
        <v>0</v>
      </c>
      <c r="Z330" s="179">
        <f>'Initial Info Client Demographic'!H316</f>
        <v>0</v>
      </c>
      <c r="AA330" s="182">
        <f>'Initial Info Client Demographic'!I316</f>
        <v>0</v>
      </c>
      <c r="AB330" s="183">
        <f>'Initial Info Client Demographic'!E316</f>
        <v>0</v>
      </c>
      <c r="AC330" s="183">
        <f>'Initial Info Client Demographic'!F316</f>
        <v>0</v>
      </c>
      <c r="AD330" s="183">
        <f>'Initial Info Client Demographic'!G316</f>
        <v>0</v>
      </c>
      <c r="AE330" s="183">
        <f>'Initial Info Client Demographic'!H316</f>
        <v>0</v>
      </c>
      <c r="AF330" s="183">
        <f>'Initial Info Client Demographic'!I316</f>
        <v>0</v>
      </c>
      <c r="AG330" s="183">
        <f>'Initial Info Client Demographic'!J316</f>
        <v>0</v>
      </c>
    </row>
    <row r="331" spans="1:33" ht="50.1" customHeight="1" x14ac:dyDescent="0.25">
      <c r="A331" s="2">
        <f t="shared" si="24"/>
        <v>304</v>
      </c>
      <c r="B331" s="321">
        <f>'Initial Info Client Demographic'!B317</f>
        <v>0</v>
      </c>
      <c r="C331" s="322">
        <f>'Initial Info Client Demographic'!C317</f>
        <v>0</v>
      </c>
      <c r="D331" s="229"/>
      <c r="E331" s="237"/>
      <c r="F331" s="234"/>
      <c r="G331" s="239"/>
      <c r="H331" s="243"/>
      <c r="I331" s="213"/>
      <c r="J331" s="214"/>
      <c r="K331" s="168"/>
      <c r="L331" s="167"/>
      <c r="M331" s="216"/>
      <c r="N331" s="141"/>
      <c r="O331" s="249">
        <f t="shared" si="21"/>
        <v>0</v>
      </c>
      <c r="P331" s="140"/>
      <c r="Q331" s="253">
        <f t="shared" si="22"/>
        <v>0</v>
      </c>
      <c r="R331" s="254">
        <f t="shared" si="23"/>
        <v>0</v>
      </c>
      <c r="S331" s="211"/>
      <c r="U331" s="257">
        <f>'Initial Info Client Demographic'!D317</f>
        <v>0</v>
      </c>
      <c r="W331" s="179">
        <f>'Initial Info Client Demographic'!E317</f>
        <v>0</v>
      </c>
      <c r="X331" s="182">
        <f>'Initial Info Client Demographic'!F317</f>
        <v>0</v>
      </c>
      <c r="Y331" s="183">
        <f>'Initial Info Client Demographic'!G317</f>
        <v>0</v>
      </c>
      <c r="Z331" s="179">
        <f>'Initial Info Client Demographic'!H317</f>
        <v>0</v>
      </c>
      <c r="AA331" s="182">
        <f>'Initial Info Client Demographic'!I317</f>
        <v>0</v>
      </c>
      <c r="AB331" s="183">
        <f>'Initial Info Client Demographic'!E317</f>
        <v>0</v>
      </c>
      <c r="AC331" s="183">
        <f>'Initial Info Client Demographic'!F317</f>
        <v>0</v>
      </c>
      <c r="AD331" s="183">
        <f>'Initial Info Client Demographic'!G317</f>
        <v>0</v>
      </c>
      <c r="AE331" s="183">
        <f>'Initial Info Client Demographic'!H317</f>
        <v>0</v>
      </c>
      <c r="AF331" s="183">
        <f>'Initial Info Client Demographic'!I317</f>
        <v>0</v>
      </c>
      <c r="AG331" s="183">
        <f>'Initial Info Client Demographic'!J317</f>
        <v>0</v>
      </c>
    </row>
    <row r="332" spans="1:33" ht="50.1" customHeight="1" x14ac:dyDescent="0.25">
      <c r="A332" s="2">
        <f t="shared" si="24"/>
        <v>305</v>
      </c>
      <c r="B332" s="319">
        <f>'Initial Info Client Demographic'!B318</f>
        <v>0</v>
      </c>
      <c r="C332" s="320">
        <f>'Initial Info Client Demographic'!C318</f>
        <v>0</v>
      </c>
      <c r="D332" s="244"/>
      <c r="E332" s="236"/>
      <c r="F332" s="259"/>
      <c r="G332" s="238"/>
      <c r="H332" s="242"/>
      <c r="I332" s="213"/>
      <c r="J332" s="214"/>
      <c r="K332" s="169"/>
      <c r="L332" s="166"/>
      <c r="M332" s="215"/>
      <c r="N332" s="123"/>
      <c r="O332" s="249">
        <f t="shared" si="21"/>
        <v>0</v>
      </c>
      <c r="P332" s="96"/>
      <c r="Q332" s="251">
        <f t="shared" si="22"/>
        <v>0</v>
      </c>
      <c r="R332" s="252">
        <f t="shared" si="23"/>
        <v>0</v>
      </c>
      <c r="S332" s="211"/>
      <c r="U332" s="257">
        <f>'Initial Info Client Demographic'!D318</f>
        <v>0</v>
      </c>
      <c r="W332" s="179">
        <f>'Initial Info Client Demographic'!E318</f>
        <v>0</v>
      </c>
      <c r="X332" s="182">
        <f>'Initial Info Client Demographic'!F318</f>
        <v>0</v>
      </c>
      <c r="Y332" s="183">
        <f>'Initial Info Client Demographic'!G318</f>
        <v>0</v>
      </c>
      <c r="Z332" s="179">
        <f>'Initial Info Client Demographic'!H318</f>
        <v>0</v>
      </c>
      <c r="AA332" s="182">
        <f>'Initial Info Client Demographic'!I318</f>
        <v>0</v>
      </c>
      <c r="AB332" s="183">
        <f>'Initial Info Client Demographic'!E318</f>
        <v>0</v>
      </c>
      <c r="AC332" s="183">
        <f>'Initial Info Client Demographic'!F318</f>
        <v>0</v>
      </c>
      <c r="AD332" s="183">
        <f>'Initial Info Client Demographic'!G318</f>
        <v>0</v>
      </c>
      <c r="AE332" s="183">
        <f>'Initial Info Client Demographic'!H318</f>
        <v>0</v>
      </c>
      <c r="AF332" s="183">
        <f>'Initial Info Client Demographic'!I318</f>
        <v>0</v>
      </c>
      <c r="AG332" s="183">
        <f>'Initial Info Client Demographic'!J318</f>
        <v>0</v>
      </c>
    </row>
    <row r="333" spans="1:33" ht="50.1" customHeight="1" x14ac:dyDescent="0.25">
      <c r="A333" s="2">
        <f t="shared" si="24"/>
        <v>306</v>
      </c>
      <c r="B333" s="321">
        <f>'Initial Info Client Demographic'!B319</f>
        <v>0</v>
      </c>
      <c r="C333" s="322">
        <f>'Initial Info Client Demographic'!C319</f>
        <v>0</v>
      </c>
      <c r="D333" s="229"/>
      <c r="E333" s="237"/>
      <c r="F333" s="234"/>
      <c r="G333" s="239"/>
      <c r="H333" s="243"/>
      <c r="I333" s="213"/>
      <c r="J333" s="214"/>
      <c r="K333" s="168"/>
      <c r="L333" s="167"/>
      <c r="M333" s="216"/>
      <c r="N333" s="141"/>
      <c r="O333" s="249">
        <f t="shared" si="21"/>
        <v>0</v>
      </c>
      <c r="P333" s="140"/>
      <c r="Q333" s="253">
        <f t="shared" si="22"/>
        <v>0</v>
      </c>
      <c r="R333" s="254">
        <f t="shared" si="23"/>
        <v>0</v>
      </c>
      <c r="S333" s="211"/>
      <c r="U333" s="257">
        <f>'Initial Info Client Demographic'!D319</f>
        <v>0</v>
      </c>
      <c r="W333" s="179">
        <f>'Initial Info Client Demographic'!E319</f>
        <v>0</v>
      </c>
      <c r="X333" s="182">
        <f>'Initial Info Client Demographic'!F319</f>
        <v>0</v>
      </c>
      <c r="Y333" s="183">
        <f>'Initial Info Client Demographic'!G319</f>
        <v>0</v>
      </c>
      <c r="Z333" s="179">
        <f>'Initial Info Client Demographic'!H319</f>
        <v>0</v>
      </c>
      <c r="AA333" s="182">
        <f>'Initial Info Client Demographic'!I319</f>
        <v>0</v>
      </c>
      <c r="AB333" s="183">
        <f>'Initial Info Client Demographic'!E319</f>
        <v>0</v>
      </c>
      <c r="AC333" s="183">
        <f>'Initial Info Client Demographic'!F319</f>
        <v>0</v>
      </c>
      <c r="AD333" s="183">
        <f>'Initial Info Client Demographic'!G319</f>
        <v>0</v>
      </c>
      <c r="AE333" s="183">
        <f>'Initial Info Client Demographic'!H319</f>
        <v>0</v>
      </c>
      <c r="AF333" s="183">
        <f>'Initial Info Client Demographic'!I319</f>
        <v>0</v>
      </c>
      <c r="AG333" s="183">
        <f>'Initial Info Client Demographic'!J319</f>
        <v>0</v>
      </c>
    </row>
    <row r="334" spans="1:33" ht="50.1" customHeight="1" x14ac:dyDescent="0.25">
      <c r="A334" s="2">
        <f t="shared" si="24"/>
        <v>307</v>
      </c>
      <c r="B334" s="319">
        <f>'Initial Info Client Demographic'!B320</f>
        <v>0</v>
      </c>
      <c r="C334" s="320">
        <f>'Initial Info Client Demographic'!C320</f>
        <v>0</v>
      </c>
      <c r="D334" s="244"/>
      <c r="E334" s="236"/>
      <c r="F334" s="259"/>
      <c r="G334" s="238"/>
      <c r="H334" s="242"/>
      <c r="I334" s="213"/>
      <c r="J334" s="214"/>
      <c r="K334" s="169"/>
      <c r="L334" s="166"/>
      <c r="M334" s="215"/>
      <c r="N334" s="123"/>
      <c r="O334" s="249">
        <f t="shared" si="21"/>
        <v>0</v>
      </c>
      <c r="P334" s="96"/>
      <c r="Q334" s="251">
        <f t="shared" si="22"/>
        <v>0</v>
      </c>
      <c r="R334" s="252">
        <f t="shared" si="23"/>
        <v>0</v>
      </c>
      <c r="S334" s="211"/>
      <c r="U334" s="257">
        <f>'Initial Info Client Demographic'!D320</f>
        <v>0</v>
      </c>
      <c r="W334" s="179">
        <f>'Initial Info Client Demographic'!E320</f>
        <v>0</v>
      </c>
      <c r="X334" s="182">
        <f>'Initial Info Client Demographic'!F320</f>
        <v>0</v>
      </c>
      <c r="Y334" s="183">
        <f>'Initial Info Client Demographic'!G320</f>
        <v>0</v>
      </c>
      <c r="Z334" s="179">
        <f>'Initial Info Client Demographic'!H320</f>
        <v>0</v>
      </c>
      <c r="AA334" s="182">
        <f>'Initial Info Client Demographic'!I320</f>
        <v>0</v>
      </c>
      <c r="AB334" s="183">
        <f>'Initial Info Client Demographic'!E320</f>
        <v>0</v>
      </c>
      <c r="AC334" s="183">
        <f>'Initial Info Client Demographic'!F320</f>
        <v>0</v>
      </c>
      <c r="AD334" s="183">
        <f>'Initial Info Client Demographic'!G320</f>
        <v>0</v>
      </c>
      <c r="AE334" s="183">
        <f>'Initial Info Client Demographic'!H320</f>
        <v>0</v>
      </c>
      <c r="AF334" s="183">
        <f>'Initial Info Client Demographic'!I320</f>
        <v>0</v>
      </c>
      <c r="AG334" s="183">
        <f>'Initial Info Client Demographic'!J320</f>
        <v>0</v>
      </c>
    </row>
    <row r="335" spans="1:33" ht="50.1" customHeight="1" x14ac:dyDescent="0.25">
      <c r="A335" s="2">
        <f t="shared" si="24"/>
        <v>308</v>
      </c>
      <c r="B335" s="321">
        <f>'Initial Info Client Demographic'!B321</f>
        <v>0</v>
      </c>
      <c r="C335" s="322">
        <f>'Initial Info Client Demographic'!C321</f>
        <v>0</v>
      </c>
      <c r="D335" s="229"/>
      <c r="E335" s="237"/>
      <c r="F335" s="234"/>
      <c r="G335" s="239"/>
      <c r="H335" s="243"/>
      <c r="I335" s="213"/>
      <c r="J335" s="214"/>
      <c r="K335" s="168"/>
      <c r="L335" s="167"/>
      <c r="M335" s="216"/>
      <c r="N335" s="141"/>
      <c r="O335" s="249">
        <f t="shared" si="21"/>
        <v>0</v>
      </c>
      <c r="P335" s="140"/>
      <c r="Q335" s="253">
        <f t="shared" si="22"/>
        <v>0</v>
      </c>
      <c r="R335" s="254">
        <f t="shared" si="23"/>
        <v>0</v>
      </c>
      <c r="S335" s="211"/>
      <c r="U335" s="257">
        <f>'Initial Info Client Demographic'!D321</f>
        <v>0</v>
      </c>
      <c r="W335" s="179">
        <f>'Initial Info Client Demographic'!E321</f>
        <v>0</v>
      </c>
      <c r="X335" s="182">
        <f>'Initial Info Client Demographic'!F321</f>
        <v>0</v>
      </c>
      <c r="Y335" s="183">
        <f>'Initial Info Client Demographic'!G321</f>
        <v>0</v>
      </c>
      <c r="Z335" s="179">
        <f>'Initial Info Client Demographic'!H321</f>
        <v>0</v>
      </c>
      <c r="AA335" s="182">
        <f>'Initial Info Client Demographic'!I321</f>
        <v>0</v>
      </c>
      <c r="AB335" s="183">
        <f>'Initial Info Client Demographic'!E321</f>
        <v>0</v>
      </c>
      <c r="AC335" s="183">
        <f>'Initial Info Client Demographic'!F321</f>
        <v>0</v>
      </c>
      <c r="AD335" s="183">
        <f>'Initial Info Client Demographic'!G321</f>
        <v>0</v>
      </c>
      <c r="AE335" s="183">
        <f>'Initial Info Client Demographic'!H321</f>
        <v>0</v>
      </c>
      <c r="AF335" s="183">
        <f>'Initial Info Client Demographic'!I321</f>
        <v>0</v>
      </c>
      <c r="AG335" s="183">
        <f>'Initial Info Client Demographic'!J321</f>
        <v>0</v>
      </c>
    </row>
    <row r="336" spans="1:33" ht="50.1" customHeight="1" x14ac:dyDescent="0.25">
      <c r="A336" s="2">
        <f t="shared" si="24"/>
        <v>309</v>
      </c>
      <c r="B336" s="319">
        <f>'Initial Info Client Demographic'!B322</f>
        <v>0</v>
      </c>
      <c r="C336" s="320">
        <f>'Initial Info Client Demographic'!C322</f>
        <v>0</v>
      </c>
      <c r="D336" s="244"/>
      <c r="E336" s="236"/>
      <c r="F336" s="259"/>
      <c r="G336" s="240"/>
      <c r="H336" s="242"/>
      <c r="I336" s="213"/>
      <c r="J336" s="214"/>
      <c r="K336" s="169"/>
      <c r="L336" s="166"/>
      <c r="M336" s="215"/>
      <c r="N336" s="123"/>
      <c r="O336" s="249">
        <f t="shared" si="21"/>
        <v>0</v>
      </c>
      <c r="P336" s="96"/>
      <c r="Q336" s="251">
        <f t="shared" si="22"/>
        <v>0</v>
      </c>
      <c r="R336" s="252">
        <f t="shared" si="23"/>
        <v>0</v>
      </c>
      <c r="S336" s="211"/>
      <c r="U336" s="257">
        <f>'Initial Info Client Demographic'!D322</f>
        <v>0</v>
      </c>
      <c r="W336" s="179">
        <f>'Initial Info Client Demographic'!E322</f>
        <v>0</v>
      </c>
      <c r="X336" s="182">
        <f>'Initial Info Client Demographic'!F322</f>
        <v>0</v>
      </c>
      <c r="Y336" s="183">
        <f>'Initial Info Client Demographic'!G322</f>
        <v>0</v>
      </c>
      <c r="Z336" s="179">
        <f>'Initial Info Client Demographic'!H322</f>
        <v>0</v>
      </c>
      <c r="AA336" s="182">
        <f>'Initial Info Client Demographic'!I322</f>
        <v>0</v>
      </c>
      <c r="AB336" s="183">
        <f>'Initial Info Client Demographic'!E322</f>
        <v>0</v>
      </c>
      <c r="AC336" s="183">
        <f>'Initial Info Client Demographic'!F322</f>
        <v>0</v>
      </c>
      <c r="AD336" s="183">
        <f>'Initial Info Client Demographic'!G322</f>
        <v>0</v>
      </c>
      <c r="AE336" s="183">
        <f>'Initial Info Client Demographic'!H322</f>
        <v>0</v>
      </c>
      <c r="AF336" s="183">
        <f>'Initial Info Client Demographic'!I322</f>
        <v>0</v>
      </c>
      <c r="AG336" s="183">
        <f>'Initial Info Client Demographic'!J322</f>
        <v>0</v>
      </c>
    </row>
    <row r="337" spans="1:33" ht="50.1" customHeight="1" x14ac:dyDescent="0.25">
      <c r="A337" s="2">
        <f t="shared" si="24"/>
        <v>310</v>
      </c>
      <c r="B337" s="321">
        <f>'Initial Info Client Demographic'!B323</f>
        <v>0</v>
      </c>
      <c r="C337" s="322">
        <f>'Initial Info Client Demographic'!C323</f>
        <v>0</v>
      </c>
      <c r="D337" s="229"/>
      <c r="E337" s="237"/>
      <c r="F337" s="234"/>
      <c r="G337" s="241"/>
      <c r="H337" s="243"/>
      <c r="I337" s="213"/>
      <c r="J337" s="214"/>
      <c r="K337" s="168"/>
      <c r="L337" s="167"/>
      <c r="M337" s="216"/>
      <c r="N337" s="141"/>
      <c r="O337" s="249">
        <f t="shared" si="21"/>
        <v>0</v>
      </c>
      <c r="P337" s="140"/>
      <c r="Q337" s="253">
        <f t="shared" si="22"/>
        <v>0</v>
      </c>
      <c r="R337" s="254">
        <f t="shared" si="23"/>
        <v>0</v>
      </c>
      <c r="S337" s="211"/>
      <c r="U337" s="257">
        <f>'Initial Info Client Demographic'!D323</f>
        <v>0</v>
      </c>
      <c r="W337" s="179">
        <f>'Initial Info Client Demographic'!E323</f>
        <v>0</v>
      </c>
      <c r="X337" s="182">
        <f>'Initial Info Client Demographic'!F323</f>
        <v>0</v>
      </c>
      <c r="Y337" s="183">
        <f>'Initial Info Client Demographic'!G323</f>
        <v>0</v>
      </c>
      <c r="Z337" s="179">
        <f>'Initial Info Client Demographic'!H323</f>
        <v>0</v>
      </c>
      <c r="AA337" s="182">
        <f>'Initial Info Client Demographic'!I323</f>
        <v>0</v>
      </c>
      <c r="AB337" s="183">
        <f>'Initial Info Client Demographic'!E323</f>
        <v>0</v>
      </c>
      <c r="AC337" s="183">
        <f>'Initial Info Client Demographic'!F323</f>
        <v>0</v>
      </c>
      <c r="AD337" s="183">
        <f>'Initial Info Client Demographic'!G323</f>
        <v>0</v>
      </c>
      <c r="AE337" s="183">
        <f>'Initial Info Client Demographic'!H323</f>
        <v>0</v>
      </c>
      <c r="AF337" s="183">
        <f>'Initial Info Client Demographic'!I323</f>
        <v>0</v>
      </c>
      <c r="AG337" s="183">
        <f>'Initial Info Client Demographic'!J323</f>
        <v>0</v>
      </c>
    </row>
    <row r="338" spans="1:33" ht="50.1" customHeight="1" x14ac:dyDescent="0.25">
      <c r="A338" s="2">
        <f t="shared" si="24"/>
        <v>311</v>
      </c>
      <c r="B338" s="319">
        <f>'Initial Info Client Demographic'!B324</f>
        <v>0</v>
      </c>
      <c r="C338" s="320">
        <f>'Initial Info Client Demographic'!C324</f>
        <v>0</v>
      </c>
      <c r="D338" s="244"/>
      <c r="E338" s="236"/>
      <c r="F338" s="259"/>
      <c r="G338" s="238"/>
      <c r="H338" s="242"/>
      <c r="I338" s="213"/>
      <c r="J338" s="214"/>
      <c r="K338" s="169"/>
      <c r="L338" s="166"/>
      <c r="M338" s="215"/>
      <c r="N338" s="123"/>
      <c r="O338" s="249">
        <f t="shared" si="21"/>
        <v>0</v>
      </c>
      <c r="P338" s="96"/>
      <c r="Q338" s="251">
        <f t="shared" si="22"/>
        <v>0</v>
      </c>
      <c r="R338" s="252">
        <f t="shared" si="23"/>
        <v>0</v>
      </c>
      <c r="S338" s="211"/>
      <c r="U338" s="257">
        <f>'Initial Info Client Demographic'!D324</f>
        <v>0</v>
      </c>
      <c r="W338" s="179">
        <f>'Initial Info Client Demographic'!E324</f>
        <v>0</v>
      </c>
      <c r="X338" s="182">
        <f>'Initial Info Client Demographic'!F324</f>
        <v>0</v>
      </c>
      <c r="Y338" s="183">
        <f>'Initial Info Client Demographic'!G324</f>
        <v>0</v>
      </c>
      <c r="Z338" s="179">
        <f>'Initial Info Client Demographic'!H324</f>
        <v>0</v>
      </c>
      <c r="AA338" s="182">
        <f>'Initial Info Client Demographic'!I324</f>
        <v>0</v>
      </c>
      <c r="AB338" s="183">
        <f>'Initial Info Client Demographic'!E324</f>
        <v>0</v>
      </c>
      <c r="AC338" s="183">
        <f>'Initial Info Client Demographic'!F324</f>
        <v>0</v>
      </c>
      <c r="AD338" s="183">
        <f>'Initial Info Client Demographic'!G324</f>
        <v>0</v>
      </c>
      <c r="AE338" s="183">
        <f>'Initial Info Client Demographic'!H324</f>
        <v>0</v>
      </c>
      <c r="AF338" s="183">
        <f>'Initial Info Client Demographic'!I324</f>
        <v>0</v>
      </c>
      <c r="AG338" s="183">
        <f>'Initial Info Client Demographic'!J324</f>
        <v>0</v>
      </c>
    </row>
    <row r="339" spans="1:33" ht="50.1" customHeight="1" x14ac:dyDescent="0.25">
      <c r="A339" s="2">
        <f t="shared" si="24"/>
        <v>312</v>
      </c>
      <c r="B339" s="321">
        <f>'Initial Info Client Demographic'!B325</f>
        <v>0</v>
      </c>
      <c r="C339" s="322">
        <f>'Initial Info Client Demographic'!C325</f>
        <v>0</v>
      </c>
      <c r="D339" s="229"/>
      <c r="E339" s="237"/>
      <c r="F339" s="234"/>
      <c r="G339" s="239"/>
      <c r="H339" s="243"/>
      <c r="I339" s="213"/>
      <c r="J339" s="214"/>
      <c r="K339" s="168"/>
      <c r="L339" s="167"/>
      <c r="M339" s="216"/>
      <c r="N339" s="141"/>
      <c r="O339" s="249">
        <f t="shared" si="21"/>
        <v>0</v>
      </c>
      <c r="P339" s="140"/>
      <c r="Q339" s="253">
        <f t="shared" si="22"/>
        <v>0</v>
      </c>
      <c r="R339" s="254">
        <f t="shared" si="23"/>
        <v>0</v>
      </c>
      <c r="S339" s="211"/>
      <c r="U339" s="257">
        <f>'Initial Info Client Demographic'!D325</f>
        <v>0</v>
      </c>
      <c r="W339" s="179">
        <f>'Initial Info Client Demographic'!E325</f>
        <v>0</v>
      </c>
      <c r="X339" s="182">
        <f>'Initial Info Client Demographic'!F325</f>
        <v>0</v>
      </c>
      <c r="Y339" s="183">
        <f>'Initial Info Client Demographic'!G325</f>
        <v>0</v>
      </c>
      <c r="Z339" s="179">
        <f>'Initial Info Client Demographic'!H325</f>
        <v>0</v>
      </c>
      <c r="AA339" s="182">
        <f>'Initial Info Client Demographic'!I325</f>
        <v>0</v>
      </c>
      <c r="AB339" s="183">
        <f>'Initial Info Client Demographic'!E325</f>
        <v>0</v>
      </c>
      <c r="AC339" s="183">
        <f>'Initial Info Client Demographic'!F325</f>
        <v>0</v>
      </c>
      <c r="AD339" s="183">
        <f>'Initial Info Client Demographic'!G325</f>
        <v>0</v>
      </c>
      <c r="AE339" s="183">
        <f>'Initial Info Client Demographic'!H325</f>
        <v>0</v>
      </c>
      <c r="AF339" s="183">
        <f>'Initial Info Client Demographic'!I325</f>
        <v>0</v>
      </c>
      <c r="AG339" s="183">
        <f>'Initial Info Client Demographic'!J325</f>
        <v>0</v>
      </c>
    </row>
    <row r="340" spans="1:33" ht="50.1" customHeight="1" x14ac:dyDescent="0.25">
      <c r="A340" s="2">
        <f t="shared" si="24"/>
        <v>313</v>
      </c>
      <c r="B340" s="319">
        <f>'Initial Info Client Demographic'!B326</f>
        <v>0</v>
      </c>
      <c r="C340" s="320">
        <f>'Initial Info Client Demographic'!C326</f>
        <v>0</v>
      </c>
      <c r="D340" s="244"/>
      <c r="E340" s="236"/>
      <c r="F340" s="259"/>
      <c r="G340" s="238"/>
      <c r="H340" s="242"/>
      <c r="I340" s="213"/>
      <c r="J340" s="214"/>
      <c r="K340" s="169"/>
      <c r="L340" s="166"/>
      <c r="M340" s="215"/>
      <c r="N340" s="123"/>
      <c r="O340" s="249">
        <f t="shared" si="21"/>
        <v>0</v>
      </c>
      <c r="P340" s="96"/>
      <c r="Q340" s="251">
        <f t="shared" si="22"/>
        <v>0</v>
      </c>
      <c r="R340" s="252">
        <f t="shared" si="23"/>
        <v>0</v>
      </c>
      <c r="S340" s="211"/>
      <c r="U340" s="257">
        <f>'Initial Info Client Demographic'!D326</f>
        <v>0</v>
      </c>
      <c r="W340" s="179">
        <f>'Initial Info Client Demographic'!E326</f>
        <v>0</v>
      </c>
      <c r="X340" s="182">
        <f>'Initial Info Client Demographic'!F326</f>
        <v>0</v>
      </c>
      <c r="Y340" s="183">
        <f>'Initial Info Client Demographic'!G326</f>
        <v>0</v>
      </c>
      <c r="Z340" s="179">
        <f>'Initial Info Client Demographic'!H326</f>
        <v>0</v>
      </c>
      <c r="AA340" s="182">
        <f>'Initial Info Client Demographic'!I326</f>
        <v>0</v>
      </c>
      <c r="AB340" s="183">
        <f>'Initial Info Client Demographic'!E326</f>
        <v>0</v>
      </c>
      <c r="AC340" s="183">
        <f>'Initial Info Client Demographic'!F326</f>
        <v>0</v>
      </c>
      <c r="AD340" s="183">
        <f>'Initial Info Client Demographic'!G326</f>
        <v>0</v>
      </c>
      <c r="AE340" s="183">
        <f>'Initial Info Client Demographic'!H326</f>
        <v>0</v>
      </c>
      <c r="AF340" s="183">
        <f>'Initial Info Client Demographic'!I326</f>
        <v>0</v>
      </c>
      <c r="AG340" s="183">
        <f>'Initial Info Client Demographic'!J326</f>
        <v>0</v>
      </c>
    </row>
    <row r="341" spans="1:33" ht="50.1" customHeight="1" x14ac:dyDescent="0.25">
      <c r="A341" s="2">
        <f t="shared" si="24"/>
        <v>314</v>
      </c>
      <c r="B341" s="321">
        <f>'Initial Info Client Demographic'!B327</f>
        <v>0</v>
      </c>
      <c r="C341" s="322">
        <f>'Initial Info Client Demographic'!C327</f>
        <v>0</v>
      </c>
      <c r="D341" s="229"/>
      <c r="E341" s="237"/>
      <c r="F341" s="234"/>
      <c r="G341" s="239"/>
      <c r="H341" s="243"/>
      <c r="I341" s="213"/>
      <c r="J341" s="214"/>
      <c r="K341" s="168"/>
      <c r="L341" s="167"/>
      <c r="M341" s="216"/>
      <c r="N341" s="141"/>
      <c r="O341" s="249">
        <f t="shared" si="21"/>
        <v>0</v>
      </c>
      <c r="P341" s="140"/>
      <c r="Q341" s="253">
        <f t="shared" si="22"/>
        <v>0</v>
      </c>
      <c r="R341" s="254">
        <f t="shared" si="23"/>
        <v>0</v>
      </c>
      <c r="S341" s="211"/>
      <c r="U341" s="257">
        <f>'Initial Info Client Demographic'!D327</f>
        <v>0</v>
      </c>
      <c r="W341" s="179">
        <f>'Initial Info Client Demographic'!E327</f>
        <v>0</v>
      </c>
      <c r="X341" s="182">
        <f>'Initial Info Client Demographic'!F327</f>
        <v>0</v>
      </c>
      <c r="Y341" s="183">
        <f>'Initial Info Client Demographic'!G327</f>
        <v>0</v>
      </c>
      <c r="Z341" s="179">
        <f>'Initial Info Client Demographic'!H327</f>
        <v>0</v>
      </c>
      <c r="AA341" s="182">
        <f>'Initial Info Client Demographic'!I327</f>
        <v>0</v>
      </c>
      <c r="AB341" s="183">
        <f>'Initial Info Client Demographic'!E327</f>
        <v>0</v>
      </c>
      <c r="AC341" s="183">
        <f>'Initial Info Client Demographic'!F327</f>
        <v>0</v>
      </c>
      <c r="AD341" s="183">
        <f>'Initial Info Client Demographic'!G327</f>
        <v>0</v>
      </c>
      <c r="AE341" s="183">
        <f>'Initial Info Client Demographic'!H327</f>
        <v>0</v>
      </c>
      <c r="AF341" s="183">
        <f>'Initial Info Client Demographic'!I327</f>
        <v>0</v>
      </c>
      <c r="AG341" s="183">
        <f>'Initial Info Client Demographic'!J327</f>
        <v>0</v>
      </c>
    </row>
    <row r="342" spans="1:33" ht="50.1" customHeight="1" x14ac:dyDescent="0.25">
      <c r="A342" s="2">
        <f t="shared" si="24"/>
        <v>315</v>
      </c>
      <c r="B342" s="319">
        <f>'Initial Info Client Demographic'!B328</f>
        <v>0</v>
      </c>
      <c r="C342" s="320">
        <f>'Initial Info Client Demographic'!C328</f>
        <v>0</v>
      </c>
      <c r="D342" s="244"/>
      <c r="E342" s="236"/>
      <c r="F342" s="259"/>
      <c r="G342" s="238"/>
      <c r="H342" s="242"/>
      <c r="I342" s="213"/>
      <c r="J342" s="214"/>
      <c r="K342" s="169"/>
      <c r="L342" s="166"/>
      <c r="M342" s="215"/>
      <c r="N342" s="123"/>
      <c r="O342" s="249">
        <f t="shared" si="21"/>
        <v>0</v>
      </c>
      <c r="P342" s="96"/>
      <c r="Q342" s="251">
        <f t="shared" si="22"/>
        <v>0</v>
      </c>
      <c r="R342" s="252">
        <f t="shared" si="23"/>
        <v>0</v>
      </c>
      <c r="S342" s="211"/>
      <c r="U342" s="257">
        <f>'Initial Info Client Demographic'!D328</f>
        <v>0</v>
      </c>
      <c r="W342" s="179">
        <f>'Initial Info Client Demographic'!E328</f>
        <v>0</v>
      </c>
      <c r="X342" s="182">
        <f>'Initial Info Client Demographic'!F328</f>
        <v>0</v>
      </c>
      <c r="Y342" s="183">
        <f>'Initial Info Client Demographic'!G328</f>
        <v>0</v>
      </c>
      <c r="Z342" s="179">
        <f>'Initial Info Client Demographic'!H328</f>
        <v>0</v>
      </c>
      <c r="AA342" s="182">
        <f>'Initial Info Client Demographic'!I328</f>
        <v>0</v>
      </c>
      <c r="AB342" s="183">
        <f>'Initial Info Client Demographic'!E328</f>
        <v>0</v>
      </c>
      <c r="AC342" s="183">
        <f>'Initial Info Client Demographic'!F328</f>
        <v>0</v>
      </c>
      <c r="AD342" s="183">
        <f>'Initial Info Client Demographic'!G328</f>
        <v>0</v>
      </c>
      <c r="AE342" s="183">
        <f>'Initial Info Client Demographic'!H328</f>
        <v>0</v>
      </c>
      <c r="AF342" s="183">
        <f>'Initial Info Client Demographic'!I328</f>
        <v>0</v>
      </c>
      <c r="AG342" s="183">
        <f>'Initial Info Client Demographic'!J328</f>
        <v>0</v>
      </c>
    </row>
    <row r="343" spans="1:33" ht="50.1" customHeight="1" x14ac:dyDescent="0.25">
      <c r="A343" s="2">
        <f t="shared" si="24"/>
        <v>316</v>
      </c>
      <c r="B343" s="321">
        <f>'Initial Info Client Demographic'!B329</f>
        <v>0</v>
      </c>
      <c r="C343" s="322">
        <f>'Initial Info Client Demographic'!C329</f>
        <v>0</v>
      </c>
      <c r="D343" s="229"/>
      <c r="E343" s="237"/>
      <c r="F343" s="234"/>
      <c r="G343" s="239"/>
      <c r="H343" s="243"/>
      <c r="I343" s="213"/>
      <c r="J343" s="214"/>
      <c r="K343" s="168"/>
      <c r="L343" s="167"/>
      <c r="M343" s="216"/>
      <c r="N343" s="141"/>
      <c r="O343" s="249">
        <f t="shared" si="21"/>
        <v>0</v>
      </c>
      <c r="P343" s="140"/>
      <c r="Q343" s="253">
        <f t="shared" si="22"/>
        <v>0</v>
      </c>
      <c r="R343" s="254">
        <f t="shared" si="23"/>
        <v>0</v>
      </c>
      <c r="S343" s="211"/>
      <c r="U343" s="257">
        <f>'Initial Info Client Demographic'!D329</f>
        <v>0</v>
      </c>
      <c r="W343" s="179">
        <f>'Initial Info Client Demographic'!E329</f>
        <v>0</v>
      </c>
      <c r="X343" s="182">
        <f>'Initial Info Client Demographic'!F329</f>
        <v>0</v>
      </c>
      <c r="Y343" s="183">
        <f>'Initial Info Client Demographic'!G329</f>
        <v>0</v>
      </c>
      <c r="Z343" s="179">
        <f>'Initial Info Client Demographic'!H329</f>
        <v>0</v>
      </c>
      <c r="AA343" s="182">
        <f>'Initial Info Client Demographic'!I329</f>
        <v>0</v>
      </c>
      <c r="AB343" s="183">
        <f>'Initial Info Client Demographic'!E329</f>
        <v>0</v>
      </c>
      <c r="AC343" s="183">
        <f>'Initial Info Client Demographic'!F329</f>
        <v>0</v>
      </c>
      <c r="AD343" s="183">
        <f>'Initial Info Client Demographic'!G329</f>
        <v>0</v>
      </c>
      <c r="AE343" s="183">
        <f>'Initial Info Client Demographic'!H329</f>
        <v>0</v>
      </c>
      <c r="AF343" s="183">
        <f>'Initial Info Client Demographic'!I329</f>
        <v>0</v>
      </c>
      <c r="AG343" s="183">
        <f>'Initial Info Client Demographic'!J329</f>
        <v>0</v>
      </c>
    </row>
    <row r="344" spans="1:33" ht="50.1" customHeight="1" x14ac:dyDescent="0.25">
      <c r="A344" s="2">
        <f t="shared" si="24"/>
        <v>317</v>
      </c>
      <c r="B344" s="319">
        <f>'Initial Info Client Demographic'!B330</f>
        <v>0</v>
      </c>
      <c r="C344" s="320">
        <f>'Initial Info Client Demographic'!C330</f>
        <v>0</v>
      </c>
      <c r="D344" s="244"/>
      <c r="E344" s="236"/>
      <c r="F344" s="259"/>
      <c r="G344" s="238"/>
      <c r="H344" s="242"/>
      <c r="I344" s="213"/>
      <c r="J344" s="214"/>
      <c r="K344" s="169"/>
      <c r="L344" s="166"/>
      <c r="M344" s="215"/>
      <c r="N344" s="123"/>
      <c r="O344" s="249">
        <f t="shared" si="21"/>
        <v>0</v>
      </c>
      <c r="P344" s="96"/>
      <c r="Q344" s="251">
        <f t="shared" si="22"/>
        <v>0</v>
      </c>
      <c r="R344" s="252">
        <f t="shared" si="23"/>
        <v>0</v>
      </c>
      <c r="S344" s="211"/>
      <c r="U344" s="257">
        <f>'Initial Info Client Demographic'!D330</f>
        <v>0</v>
      </c>
      <c r="W344" s="179">
        <f>'Initial Info Client Demographic'!E330</f>
        <v>0</v>
      </c>
      <c r="X344" s="182">
        <f>'Initial Info Client Demographic'!F330</f>
        <v>0</v>
      </c>
      <c r="Y344" s="183">
        <f>'Initial Info Client Demographic'!G330</f>
        <v>0</v>
      </c>
      <c r="Z344" s="179">
        <f>'Initial Info Client Demographic'!H330</f>
        <v>0</v>
      </c>
      <c r="AA344" s="182">
        <f>'Initial Info Client Demographic'!I330</f>
        <v>0</v>
      </c>
      <c r="AB344" s="183">
        <f>'Initial Info Client Demographic'!E330</f>
        <v>0</v>
      </c>
      <c r="AC344" s="183">
        <f>'Initial Info Client Demographic'!F330</f>
        <v>0</v>
      </c>
      <c r="AD344" s="183">
        <f>'Initial Info Client Demographic'!G330</f>
        <v>0</v>
      </c>
      <c r="AE344" s="183">
        <f>'Initial Info Client Demographic'!H330</f>
        <v>0</v>
      </c>
      <c r="AF344" s="183">
        <f>'Initial Info Client Demographic'!I330</f>
        <v>0</v>
      </c>
      <c r="AG344" s="183">
        <f>'Initial Info Client Demographic'!J330</f>
        <v>0</v>
      </c>
    </row>
    <row r="345" spans="1:33" ht="50.1" customHeight="1" x14ac:dyDescent="0.25">
      <c r="A345" s="2">
        <f t="shared" si="24"/>
        <v>318</v>
      </c>
      <c r="B345" s="321">
        <f>'Initial Info Client Demographic'!B331</f>
        <v>0</v>
      </c>
      <c r="C345" s="322">
        <f>'Initial Info Client Demographic'!C331</f>
        <v>0</v>
      </c>
      <c r="D345" s="229"/>
      <c r="E345" s="237"/>
      <c r="F345" s="234"/>
      <c r="G345" s="239"/>
      <c r="H345" s="243"/>
      <c r="I345" s="213"/>
      <c r="J345" s="214"/>
      <c r="K345" s="168"/>
      <c r="L345" s="167"/>
      <c r="M345" s="216"/>
      <c r="N345" s="141"/>
      <c r="O345" s="249">
        <f t="shared" si="21"/>
        <v>0</v>
      </c>
      <c r="P345" s="140"/>
      <c r="Q345" s="253">
        <f t="shared" si="22"/>
        <v>0</v>
      </c>
      <c r="R345" s="254">
        <f t="shared" si="23"/>
        <v>0</v>
      </c>
      <c r="S345" s="211"/>
      <c r="U345" s="257">
        <f>'Initial Info Client Demographic'!D331</f>
        <v>0</v>
      </c>
      <c r="W345" s="179">
        <f>'Initial Info Client Demographic'!E331</f>
        <v>0</v>
      </c>
      <c r="X345" s="182">
        <f>'Initial Info Client Demographic'!F331</f>
        <v>0</v>
      </c>
      <c r="Y345" s="183">
        <f>'Initial Info Client Demographic'!G331</f>
        <v>0</v>
      </c>
      <c r="Z345" s="179">
        <f>'Initial Info Client Demographic'!H331</f>
        <v>0</v>
      </c>
      <c r="AA345" s="182">
        <f>'Initial Info Client Demographic'!I331</f>
        <v>0</v>
      </c>
      <c r="AB345" s="183">
        <f>'Initial Info Client Demographic'!E331</f>
        <v>0</v>
      </c>
      <c r="AC345" s="183">
        <f>'Initial Info Client Demographic'!F331</f>
        <v>0</v>
      </c>
      <c r="AD345" s="183">
        <f>'Initial Info Client Demographic'!G331</f>
        <v>0</v>
      </c>
      <c r="AE345" s="183">
        <f>'Initial Info Client Demographic'!H331</f>
        <v>0</v>
      </c>
      <c r="AF345" s="183">
        <f>'Initial Info Client Demographic'!I331</f>
        <v>0</v>
      </c>
      <c r="AG345" s="183">
        <f>'Initial Info Client Demographic'!J331</f>
        <v>0</v>
      </c>
    </row>
    <row r="346" spans="1:33" ht="50.1" customHeight="1" x14ac:dyDescent="0.25">
      <c r="A346" s="2">
        <f t="shared" si="24"/>
        <v>319</v>
      </c>
      <c r="B346" s="319">
        <f>'Initial Info Client Demographic'!B332</f>
        <v>0</v>
      </c>
      <c r="C346" s="320">
        <f>'Initial Info Client Demographic'!C332</f>
        <v>0</v>
      </c>
      <c r="D346" s="244"/>
      <c r="E346" s="236"/>
      <c r="F346" s="259"/>
      <c r="G346" s="240"/>
      <c r="H346" s="242"/>
      <c r="I346" s="213"/>
      <c r="J346" s="214"/>
      <c r="K346" s="169"/>
      <c r="L346" s="166"/>
      <c r="M346" s="215"/>
      <c r="N346" s="123"/>
      <c r="O346" s="249">
        <f t="shared" si="21"/>
        <v>0</v>
      </c>
      <c r="P346" s="96"/>
      <c r="Q346" s="251">
        <f t="shared" si="22"/>
        <v>0</v>
      </c>
      <c r="R346" s="252">
        <f t="shared" si="23"/>
        <v>0</v>
      </c>
      <c r="S346" s="211"/>
      <c r="U346" s="257">
        <f>'Initial Info Client Demographic'!D332</f>
        <v>0</v>
      </c>
      <c r="W346" s="179">
        <f>'Initial Info Client Demographic'!E332</f>
        <v>0</v>
      </c>
      <c r="X346" s="182">
        <f>'Initial Info Client Demographic'!F332</f>
        <v>0</v>
      </c>
      <c r="Y346" s="183">
        <f>'Initial Info Client Demographic'!G332</f>
        <v>0</v>
      </c>
      <c r="Z346" s="179">
        <f>'Initial Info Client Demographic'!H332</f>
        <v>0</v>
      </c>
      <c r="AA346" s="182">
        <f>'Initial Info Client Demographic'!I332</f>
        <v>0</v>
      </c>
      <c r="AB346" s="183">
        <f>'Initial Info Client Demographic'!E332</f>
        <v>0</v>
      </c>
      <c r="AC346" s="183">
        <f>'Initial Info Client Demographic'!F332</f>
        <v>0</v>
      </c>
      <c r="AD346" s="183">
        <f>'Initial Info Client Demographic'!G332</f>
        <v>0</v>
      </c>
      <c r="AE346" s="183">
        <f>'Initial Info Client Demographic'!H332</f>
        <v>0</v>
      </c>
      <c r="AF346" s="183">
        <f>'Initial Info Client Demographic'!I332</f>
        <v>0</v>
      </c>
      <c r="AG346" s="183">
        <f>'Initial Info Client Demographic'!J332</f>
        <v>0</v>
      </c>
    </row>
    <row r="347" spans="1:33" ht="50.1" customHeight="1" x14ac:dyDescent="0.25">
      <c r="A347" s="2">
        <f t="shared" si="24"/>
        <v>320</v>
      </c>
      <c r="B347" s="321">
        <f>'Initial Info Client Demographic'!B333</f>
        <v>0</v>
      </c>
      <c r="C347" s="322">
        <f>'Initial Info Client Demographic'!C333</f>
        <v>0</v>
      </c>
      <c r="D347" s="229"/>
      <c r="E347" s="237"/>
      <c r="F347" s="234"/>
      <c r="G347" s="241"/>
      <c r="H347" s="243"/>
      <c r="I347" s="213"/>
      <c r="J347" s="214"/>
      <c r="K347" s="168"/>
      <c r="L347" s="167"/>
      <c r="M347" s="216"/>
      <c r="N347" s="141"/>
      <c r="O347" s="249">
        <f t="shared" si="21"/>
        <v>0</v>
      </c>
      <c r="P347" s="140"/>
      <c r="Q347" s="253">
        <f t="shared" si="22"/>
        <v>0</v>
      </c>
      <c r="R347" s="254">
        <f t="shared" si="23"/>
        <v>0</v>
      </c>
      <c r="S347" s="211"/>
      <c r="U347" s="257">
        <f>'Initial Info Client Demographic'!D333</f>
        <v>0</v>
      </c>
      <c r="W347" s="179">
        <f>'Initial Info Client Demographic'!E333</f>
        <v>0</v>
      </c>
      <c r="X347" s="182">
        <f>'Initial Info Client Demographic'!F333</f>
        <v>0</v>
      </c>
      <c r="Y347" s="183">
        <f>'Initial Info Client Demographic'!G333</f>
        <v>0</v>
      </c>
      <c r="Z347" s="179">
        <f>'Initial Info Client Demographic'!H333</f>
        <v>0</v>
      </c>
      <c r="AA347" s="182">
        <f>'Initial Info Client Demographic'!I333</f>
        <v>0</v>
      </c>
      <c r="AB347" s="183">
        <f>'Initial Info Client Demographic'!E333</f>
        <v>0</v>
      </c>
      <c r="AC347" s="183">
        <f>'Initial Info Client Demographic'!F333</f>
        <v>0</v>
      </c>
      <c r="AD347" s="183">
        <f>'Initial Info Client Demographic'!G333</f>
        <v>0</v>
      </c>
      <c r="AE347" s="183">
        <f>'Initial Info Client Demographic'!H333</f>
        <v>0</v>
      </c>
      <c r="AF347" s="183">
        <f>'Initial Info Client Demographic'!I333</f>
        <v>0</v>
      </c>
      <c r="AG347" s="183">
        <f>'Initial Info Client Demographic'!J333</f>
        <v>0</v>
      </c>
    </row>
    <row r="348" spans="1:33" ht="50.1" customHeight="1" x14ac:dyDescent="0.25">
      <c r="A348" s="2">
        <f t="shared" si="24"/>
        <v>321</v>
      </c>
      <c r="B348" s="319">
        <f>'Initial Info Client Demographic'!B334</f>
        <v>0</v>
      </c>
      <c r="C348" s="320">
        <f>'Initial Info Client Demographic'!C334</f>
        <v>0</v>
      </c>
      <c r="D348" s="244"/>
      <c r="E348" s="236"/>
      <c r="F348" s="259"/>
      <c r="G348" s="238"/>
      <c r="H348" s="242"/>
      <c r="I348" s="213"/>
      <c r="J348" s="214"/>
      <c r="K348" s="169"/>
      <c r="L348" s="166"/>
      <c r="M348" s="215"/>
      <c r="N348" s="123"/>
      <c r="O348" s="249">
        <f t="shared" ref="O348:O411" si="25">I348-M348</f>
        <v>0</v>
      </c>
      <c r="P348" s="96"/>
      <c r="Q348" s="251">
        <f t="shared" ref="Q348:Q411" si="26">IF(OR(D348= "Autism Spectrum Disorder", D348="Intellectual Disability", D348="Developmental Delay", D348="Cerebral Palsy", D348="Traumatic Brain Injury",D348="Hearing Impaired", D348="Visually Impaired", D348="Downs Syndrome", D348="Other Developmental Disability"),O348,0)</f>
        <v>0</v>
      </c>
      <c r="R348" s="252">
        <f t="shared" ref="R348:R411" si="27">IF(OR(F348="SUD",F348="MH"),O348,0)</f>
        <v>0</v>
      </c>
      <c r="S348" s="211"/>
      <c r="U348" s="257">
        <f>'Initial Info Client Demographic'!D334</f>
        <v>0</v>
      </c>
      <c r="W348" s="179">
        <f>'Initial Info Client Demographic'!E334</f>
        <v>0</v>
      </c>
      <c r="X348" s="182">
        <f>'Initial Info Client Demographic'!F334</f>
        <v>0</v>
      </c>
      <c r="Y348" s="183">
        <f>'Initial Info Client Demographic'!G334</f>
        <v>0</v>
      </c>
      <c r="Z348" s="179">
        <f>'Initial Info Client Demographic'!H334</f>
        <v>0</v>
      </c>
      <c r="AA348" s="182">
        <f>'Initial Info Client Demographic'!I334</f>
        <v>0</v>
      </c>
      <c r="AB348" s="183">
        <f>'Initial Info Client Demographic'!E334</f>
        <v>0</v>
      </c>
      <c r="AC348" s="183">
        <f>'Initial Info Client Demographic'!F334</f>
        <v>0</v>
      </c>
      <c r="AD348" s="183">
        <f>'Initial Info Client Demographic'!G334</f>
        <v>0</v>
      </c>
      <c r="AE348" s="183">
        <f>'Initial Info Client Demographic'!H334</f>
        <v>0</v>
      </c>
      <c r="AF348" s="183">
        <f>'Initial Info Client Demographic'!I334</f>
        <v>0</v>
      </c>
      <c r="AG348" s="183">
        <f>'Initial Info Client Demographic'!J334</f>
        <v>0</v>
      </c>
    </row>
    <row r="349" spans="1:33" ht="50.1" customHeight="1" x14ac:dyDescent="0.25">
      <c r="A349" s="2">
        <f t="shared" ref="A349:A412" si="28">ROW(A322)</f>
        <v>322</v>
      </c>
      <c r="B349" s="321">
        <f>'Initial Info Client Demographic'!B335</f>
        <v>0</v>
      </c>
      <c r="C349" s="322">
        <f>'Initial Info Client Demographic'!C335</f>
        <v>0</v>
      </c>
      <c r="D349" s="229"/>
      <c r="E349" s="237"/>
      <c r="F349" s="234"/>
      <c r="G349" s="239"/>
      <c r="H349" s="243"/>
      <c r="I349" s="213"/>
      <c r="J349" s="214"/>
      <c r="K349" s="168"/>
      <c r="L349" s="167"/>
      <c r="M349" s="216"/>
      <c r="N349" s="141"/>
      <c r="O349" s="249">
        <f t="shared" si="25"/>
        <v>0</v>
      </c>
      <c r="P349" s="140"/>
      <c r="Q349" s="253">
        <f t="shared" si="26"/>
        <v>0</v>
      </c>
      <c r="R349" s="254">
        <f t="shared" si="27"/>
        <v>0</v>
      </c>
      <c r="S349" s="211"/>
      <c r="U349" s="257">
        <f>'Initial Info Client Demographic'!D335</f>
        <v>0</v>
      </c>
      <c r="W349" s="179">
        <f>'Initial Info Client Demographic'!E335</f>
        <v>0</v>
      </c>
      <c r="X349" s="182">
        <f>'Initial Info Client Demographic'!F335</f>
        <v>0</v>
      </c>
      <c r="Y349" s="183">
        <f>'Initial Info Client Demographic'!G335</f>
        <v>0</v>
      </c>
      <c r="Z349" s="179">
        <f>'Initial Info Client Demographic'!H335</f>
        <v>0</v>
      </c>
      <c r="AA349" s="182">
        <f>'Initial Info Client Demographic'!I335</f>
        <v>0</v>
      </c>
      <c r="AB349" s="183">
        <f>'Initial Info Client Demographic'!E335</f>
        <v>0</v>
      </c>
      <c r="AC349" s="183">
        <f>'Initial Info Client Demographic'!F335</f>
        <v>0</v>
      </c>
      <c r="AD349" s="183">
        <f>'Initial Info Client Demographic'!G335</f>
        <v>0</v>
      </c>
      <c r="AE349" s="183">
        <f>'Initial Info Client Demographic'!H335</f>
        <v>0</v>
      </c>
      <c r="AF349" s="183">
        <f>'Initial Info Client Demographic'!I335</f>
        <v>0</v>
      </c>
      <c r="AG349" s="183">
        <f>'Initial Info Client Demographic'!J335</f>
        <v>0</v>
      </c>
    </row>
    <row r="350" spans="1:33" ht="50.1" customHeight="1" x14ac:dyDescent="0.25">
      <c r="A350" s="2">
        <f t="shared" si="28"/>
        <v>323</v>
      </c>
      <c r="B350" s="319">
        <f>'Initial Info Client Demographic'!B336</f>
        <v>0</v>
      </c>
      <c r="C350" s="320">
        <f>'Initial Info Client Demographic'!C336</f>
        <v>0</v>
      </c>
      <c r="D350" s="244"/>
      <c r="E350" s="236"/>
      <c r="F350" s="259"/>
      <c r="G350" s="238"/>
      <c r="H350" s="242"/>
      <c r="I350" s="213"/>
      <c r="J350" s="214"/>
      <c r="K350" s="169"/>
      <c r="L350" s="166"/>
      <c r="M350" s="215"/>
      <c r="N350" s="123"/>
      <c r="O350" s="249">
        <f t="shared" si="25"/>
        <v>0</v>
      </c>
      <c r="P350" s="96"/>
      <c r="Q350" s="251">
        <f t="shared" si="26"/>
        <v>0</v>
      </c>
      <c r="R350" s="252">
        <f t="shared" si="27"/>
        <v>0</v>
      </c>
      <c r="S350" s="211"/>
      <c r="U350" s="257">
        <f>'Initial Info Client Demographic'!D336</f>
        <v>0</v>
      </c>
      <c r="W350" s="179">
        <f>'Initial Info Client Demographic'!E336</f>
        <v>0</v>
      </c>
      <c r="X350" s="182">
        <f>'Initial Info Client Demographic'!F336</f>
        <v>0</v>
      </c>
      <c r="Y350" s="183">
        <f>'Initial Info Client Demographic'!G336</f>
        <v>0</v>
      </c>
      <c r="Z350" s="179">
        <f>'Initial Info Client Demographic'!H336</f>
        <v>0</v>
      </c>
      <c r="AA350" s="182">
        <f>'Initial Info Client Demographic'!I336</f>
        <v>0</v>
      </c>
      <c r="AB350" s="183">
        <f>'Initial Info Client Demographic'!E336</f>
        <v>0</v>
      </c>
      <c r="AC350" s="183">
        <f>'Initial Info Client Demographic'!F336</f>
        <v>0</v>
      </c>
      <c r="AD350" s="183">
        <f>'Initial Info Client Demographic'!G336</f>
        <v>0</v>
      </c>
      <c r="AE350" s="183">
        <f>'Initial Info Client Demographic'!H336</f>
        <v>0</v>
      </c>
      <c r="AF350" s="183">
        <f>'Initial Info Client Demographic'!I336</f>
        <v>0</v>
      </c>
      <c r="AG350" s="183">
        <f>'Initial Info Client Demographic'!J336</f>
        <v>0</v>
      </c>
    </row>
    <row r="351" spans="1:33" ht="50.1" customHeight="1" x14ac:dyDescent="0.25">
      <c r="A351" s="2">
        <f t="shared" si="28"/>
        <v>324</v>
      </c>
      <c r="B351" s="321">
        <f>'Initial Info Client Demographic'!B337</f>
        <v>0</v>
      </c>
      <c r="C351" s="322">
        <f>'Initial Info Client Demographic'!C337</f>
        <v>0</v>
      </c>
      <c r="D351" s="229"/>
      <c r="E351" s="237"/>
      <c r="F351" s="234"/>
      <c r="G351" s="239"/>
      <c r="H351" s="243"/>
      <c r="I351" s="213"/>
      <c r="J351" s="214"/>
      <c r="K351" s="168"/>
      <c r="L351" s="167"/>
      <c r="M351" s="216"/>
      <c r="N351" s="141"/>
      <c r="O351" s="249">
        <f t="shared" si="25"/>
        <v>0</v>
      </c>
      <c r="P351" s="140"/>
      <c r="Q351" s="253">
        <f t="shared" si="26"/>
        <v>0</v>
      </c>
      <c r="R351" s="254">
        <f t="shared" si="27"/>
        <v>0</v>
      </c>
      <c r="S351" s="211"/>
      <c r="U351" s="257">
        <f>'Initial Info Client Demographic'!D337</f>
        <v>0</v>
      </c>
      <c r="W351" s="179">
        <f>'Initial Info Client Demographic'!E337</f>
        <v>0</v>
      </c>
      <c r="X351" s="182">
        <f>'Initial Info Client Demographic'!F337</f>
        <v>0</v>
      </c>
      <c r="Y351" s="183">
        <f>'Initial Info Client Demographic'!G337</f>
        <v>0</v>
      </c>
      <c r="Z351" s="179">
        <f>'Initial Info Client Demographic'!H337</f>
        <v>0</v>
      </c>
      <c r="AA351" s="182">
        <f>'Initial Info Client Demographic'!I337</f>
        <v>0</v>
      </c>
      <c r="AB351" s="183">
        <f>'Initial Info Client Demographic'!E337</f>
        <v>0</v>
      </c>
      <c r="AC351" s="183">
        <f>'Initial Info Client Demographic'!F337</f>
        <v>0</v>
      </c>
      <c r="AD351" s="183">
        <f>'Initial Info Client Demographic'!G337</f>
        <v>0</v>
      </c>
      <c r="AE351" s="183">
        <f>'Initial Info Client Demographic'!H337</f>
        <v>0</v>
      </c>
      <c r="AF351" s="183">
        <f>'Initial Info Client Demographic'!I337</f>
        <v>0</v>
      </c>
      <c r="AG351" s="183">
        <f>'Initial Info Client Demographic'!J337</f>
        <v>0</v>
      </c>
    </row>
    <row r="352" spans="1:33" ht="50.1" customHeight="1" x14ac:dyDescent="0.25">
      <c r="A352" s="2">
        <f t="shared" si="28"/>
        <v>325</v>
      </c>
      <c r="B352" s="319">
        <f>'Initial Info Client Demographic'!B338</f>
        <v>0</v>
      </c>
      <c r="C352" s="320">
        <f>'Initial Info Client Demographic'!C338</f>
        <v>0</v>
      </c>
      <c r="D352" s="244"/>
      <c r="E352" s="236"/>
      <c r="F352" s="259"/>
      <c r="G352" s="238"/>
      <c r="H352" s="242"/>
      <c r="I352" s="213"/>
      <c r="J352" s="214"/>
      <c r="K352" s="169"/>
      <c r="L352" s="166"/>
      <c r="M352" s="215"/>
      <c r="N352" s="123"/>
      <c r="O352" s="249">
        <f t="shared" si="25"/>
        <v>0</v>
      </c>
      <c r="P352" s="96"/>
      <c r="Q352" s="251">
        <f t="shared" si="26"/>
        <v>0</v>
      </c>
      <c r="R352" s="252">
        <f t="shared" si="27"/>
        <v>0</v>
      </c>
      <c r="S352" s="211"/>
      <c r="U352" s="257">
        <f>'Initial Info Client Demographic'!D338</f>
        <v>0</v>
      </c>
      <c r="W352" s="179">
        <f>'Initial Info Client Demographic'!E338</f>
        <v>0</v>
      </c>
      <c r="X352" s="182">
        <f>'Initial Info Client Demographic'!F338</f>
        <v>0</v>
      </c>
      <c r="Y352" s="183">
        <f>'Initial Info Client Demographic'!G338</f>
        <v>0</v>
      </c>
      <c r="Z352" s="179">
        <f>'Initial Info Client Demographic'!H338</f>
        <v>0</v>
      </c>
      <c r="AA352" s="182">
        <f>'Initial Info Client Demographic'!I338</f>
        <v>0</v>
      </c>
      <c r="AB352" s="183">
        <f>'Initial Info Client Demographic'!E338</f>
        <v>0</v>
      </c>
      <c r="AC352" s="183">
        <f>'Initial Info Client Demographic'!F338</f>
        <v>0</v>
      </c>
      <c r="AD352" s="183">
        <f>'Initial Info Client Demographic'!G338</f>
        <v>0</v>
      </c>
      <c r="AE352" s="183">
        <f>'Initial Info Client Demographic'!H338</f>
        <v>0</v>
      </c>
      <c r="AF352" s="183">
        <f>'Initial Info Client Demographic'!I338</f>
        <v>0</v>
      </c>
      <c r="AG352" s="183">
        <f>'Initial Info Client Demographic'!J338</f>
        <v>0</v>
      </c>
    </row>
    <row r="353" spans="1:33" ht="50.1" customHeight="1" x14ac:dyDescent="0.25">
      <c r="A353" s="2">
        <f t="shared" si="28"/>
        <v>326</v>
      </c>
      <c r="B353" s="321">
        <f>'Initial Info Client Demographic'!B339</f>
        <v>0</v>
      </c>
      <c r="C353" s="322">
        <f>'Initial Info Client Demographic'!C339</f>
        <v>0</v>
      </c>
      <c r="D353" s="229"/>
      <c r="E353" s="237"/>
      <c r="F353" s="234"/>
      <c r="G353" s="239"/>
      <c r="H353" s="243"/>
      <c r="I353" s="213"/>
      <c r="J353" s="214"/>
      <c r="K353" s="168"/>
      <c r="L353" s="167"/>
      <c r="M353" s="216"/>
      <c r="N353" s="141"/>
      <c r="O353" s="249">
        <f t="shared" si="25"/>
        <v>0</v>
      </c>
      <c r="P353" s="140"/>
      <c r="Q353" s="253">
        <f t="shared" si="26"/>
        <v>0</v>
      </c>
      <c r="R353" s="254">
        <f t="shared" si="27"/>
        <v>0</v>
      </c>
      <c r="S353" s="211"/>
      <c r="U353" s="257">
        <f>'Initial Info Client Demographic'!D339</f>
        <v>0</v>
      </c>
      <c r="W353" s="179">
        <f>'Initial Info Client Demographic'!E339</f>
        <v>0</v>
      </c>
      <c r="X353" s="182">
        <f>'Initial Info Client Demographic'!F339</f>
        <v>0</v>
      </c>
      <c r="Y353" s="183">
        <f>'Initial Info Client Demographic'!G339</f>
        <v>0</v>
      </c>
      <c r="Z353" s="179">
        <f>'Initial Info Client Demographic'!H339</f>
        <v>0</v>
      </c>
      <c r="AA353" s="182">
        <f>'Initial Info Client Demographic'!I339</f>
        <v>0</v>
      </c>
      <c r="AB353" s="183">
        <f>'Initial Info Client Demographic'!E339</f>
        <v>0</v>
      </c>
      <c r="AC353" s="183">
        <f>'Initial Info Client Demographic'!F339</f>
        <v>0</v>
      </c>
      <c r="AD353" s="183">
        <f>'Initial Info Client Demographic'!G339</f>
        <v>0</v>
      </c>
      <c r="AE353" s="183">
        <f>'Initial Info Client Demographic'!H339</f>
        <v>0</v>
      </c>
      <c r="AF353" s="183">
        <f>'Initial Info Client Demographic'!I339</f>
        <v>0</v>
      </c>
      <c r="AG353" s="183">
        <f>'Initial Info Client Demographic'!J339</f>
        <v>0</v>
      </c>
    </row>
    <row r="354" spans="1:33" ht="50.1" customHeight="1" x14ac:dyDescent="0.25">
      <c r="A354" s="2">
        <f t="shared" si="28"/>
        <v>327</v>
      </c>
      <c r="B354" s="319">
        <f>'Initial Info Client Demographic'!B340</f>
        <v>0</v>
      </c>
      <c r="C354" s="320">
        <f>'Initial Info Client Demographic'!C340</f>
        <v>0</v>
      </c>
      <c r="D354" s="244"/>
      <c r="E354" s="236"/>
      <c r="F354" s="259"/>
      <c r="G354" s="238"/>
      <c r="H354" s="242"/>
      <c r="I354" s="213"/>
      <c r="J354" s="214"/>
      <c r="K354" s="169"/>
      <c r="L354" s="166"/>
      <c r="M354" s="215"/>
      <c r="N354" s="123"/>
      <c r="O354" s="249">
        <f t="shared" si="25"/>
        <v>0</v>
      </c>
      <c r="P354" s="96"/>
      <c r="Q354" s="251">
        <f t="shared" si="26"/>
        <v>0</v>
      </c>
      <c r="R354" s="252">
        <f t="shared" si="27"/>
        <v>0</v>
      </c>
      <c r="S354" s="211"/>
      <c r="U354" s="257">
        <f>'Initial Info Client Demographic'!D340</f>
        <v>0</v>
      </c>
      <c r="W354" s="179">
        <f>'Initial Info Client Demographic'!E340</f>
        <v>0</v>
      </c>
      <c r="X354" s="182">
        <f>'Initial Info Client Demographic'!F340</f>
        <v>0</v>
      </c>
      <c r="Y354" s="183">
        <f>'Initial Info Client Demographic'!G340</f>
        <v>0</v>
      </c>
      <c r="Z354" s="179">
        <f>'Initial Info Client Demographic'!H340</f>
        <v>0</v>
      </c>
      <c r="AA354" s="182">
        <f>'Initial Info Client Demographic'!I340</f>
        <v>0</v>
      </c>
      <c r="AB354" s="183">
        <f>'Initial Info Client Demographic'!E340</f>
        <v>0</v>
      </c>
      <c r="AC354" s="183">
        <f>'Initial Info Client Demographic'!F340</f>
        <v>0</v>
      </c>
      <c r="AD354" s="183">
        <f>'Initial Info Client Demographic'!G340</f>
        <v>0</v>
      </c>
      <c r="AE354" s="183">
        <f>'Initial Info Client Demographic'!H340</f>
        <v>0</v>
      </c>
      <c r="AF354" s="183">
        <f>'Initial Info Client Demographic'!I340</f>
        <v>0</v>
      </c>
      <c r="AG354" s="183">
        <f>'Initial Info Client Demographic'!J340</f>
        <v>0</v>
      </c>
    </row>
    <row r="355" spans="1:33" ht="50.1" customHeight="1" x14ac:dyDescent="0.25">
      <c r="A355" s="2">
        <f t="shared" si="28"/>
        <v>328</v>
      </c>
      <c r="B355" s="321">
        <f>'Initial Info Client Demographic'!B341</f>
        <v>0</v>
      </c>
      <c r="C355" s="322">
        <f>'Initial Info Client Demographic'!C341</f>
        <v>0</v>
      </c>
      <c r="D355" s="229"/>
      <c r="E355" s="237"/>
      <c r="F355" s="234"/>
      <c r="G355" s="239"/>
      <c r="H355" s="243"/>
      <c r="I355" s="213"/>
      <c r="J355" s="214"/>
      <c r="K355" s="168"/>
      <c r="L355" s="167"/>
      <c r="M355" s="216"/>
      <c r="N355" s="141"/>
      <c r="O355" s="249">
        <f t="shared" si="25"/>
        <v>0</v>
      </c>
      <c r="P355" s="140"/>
      <c r="Q355" s="253">
        <f t="shared" si="26"/>
        <v>0</v>
      </c>
      <c r="R355" s="254">
        <f t="shared" si="27"/>
        <v>0</v>
      </c>
      <c r="S355" s="211"/>
      <c r="U355" s="257">
        <f>'Initial Info Client Demographic'!D341</f>
        <v>0</v>
      </c>
      <c r="W355" s="179">
        <f>'Initial Info Client Demographic'!E341</f>
        <v>0</v>
      </c>
      <c r="X355" s="182">
        <f>'Initial Info Client Demographic'!F341</f>
        <v>0</v>
      </c>
      <c r="Y355" s="183">
        <f>'Initial Info Client Demographic'!G341</f>
        <v>0</v>
      </c>
      <c r="Z355" s="179">
        <f>'Initial Info Client Demographic'!H341</f>
        <v>0</v>
      </c>
      <c r="AA355" s="182">
        <f>'Initial Info Client Demographic'!I341</f>
        <v>0</v>
      </c>
      <c r="AB355" s="183">
        <f>'Initial Info Client Demographic'!E341</f>
        <v>0</v>
      </c>
      <c r="AC355" s="183">
        <f>'Initial Info Client Demographic'!F341</f>
        <v>0</v>
      </c>
      <c r="AD355" s="183">
        <f>'Initial Info Client Demographic'!G341</f>
        <v>0</v>
      </c>
      <c r="AE355" s="183">
        <f>'Initial Info Client Demographic'!H341</f>
        <v>0</v>
      </c>
      <c r="AF355" s="183">
        <f>'Initial Info Client Demographic'!I341</f>
        <v>0</v>
      </c>
      <c r="AG355" s="183">
        <f>'Initial Info Client Demographic'!J341</f>
        <v>0</v>
      </c>
    </row>
    <row r="356" spans="1:33" ht="50.1" customHeight="1" x14ac:dyDescent="0.25">
      <c r="A356" s="2">
        <f t="shared" si="28"/>
        <v>329</v>
      </c>
      <c r="B356" s="319">
        <f>'Initial Info Client Demographic'!B342</f>
        <v>0</v>
      </c>
      <c r="C356" s="320">
        <f>'Initial Info Client Demographic'!C342</f>
        <v>0</v>
      </c>
      <c r="D356" s="244"/>
      <c r="E356" s="236"/>
      <c r="F356" s="259"/>
      <c r="G356" s="240"/>
      <c r="H356" s="242"/>
      <c r="I356" s="213"/>
      <c r="J356" s="214"/>
      <c r="K356" s="169"/>
      <c r="L356" s="166"/>
      <c r="M356" s="215"/>
      <c r="N356" s="123"/>
      <c r="O356" s="249">
        <f t="shared" si="25"/>
        <v>0</v>
      </c>
      <c r="P356" s="96"/>
      <c r="Q356" s="251">
        <f t="shared" si="26"/>
        <v>0</v>
      </c>
      <c r="R356" s="252">
        <f t="shared" si="27"/>
        <v>0</v>
      </c>
      <c r="S356" s="211"/>
      <c r="U356" s="257">
        <f>'Initial Info Client Demographic'!D342</f>
        <v>0</v>
      </c>
      <c r="W356" s="179">
        <f>'Initial Info Client Demographic'!E342</f>
        <v>0</v>
      </c>
      <c r="X356" s="182">
        <f>'Initial Info Client Demographic'!F342</f>
        <v>0</v>
      </c>
      <c r="Y356" s="183">
        <f>'Initial Info Client Demographic'!G342</f>
        <v>0</v>
      </c>
      <c r="Z356" s="179">
        <f>'Initial Info Client Demographic'!H342</f>
        <v>0</v>
      </c>
      <c r="AA356" s="182">
        <f>'Initial Info Client Demographic'!I342</f>
        <v>0</v>
      </c>
      <c r="AB356" s="183">
        <f>'Initial Info Client Demographic'!E342</f>
        <v>0</v>
      </c>
      <c r="AC356" s="183">
        <f>'Initial Info Client Demographic'!F342</f>
        <v>0</v>
      </c>
      <c r="AD356" s="183">
        <f>'Initial Info Client Demographic'!G342</f>
        <v>0</v>
      </c>
      <c r="AE356" s="183">
        <f>'Initial Info Client Demographic'!H342</f>
        <v>0</v>
      </c>
      <c r="AF356" s="183">
        <f>'Initial Info Client Demographic'!I342</f>
        <v>0</v>
      </c>
      <c r="AG356" s="183">
        <f>'Initial Info Client Demographic'!J342</f>
        <v>0</v>
      </c>
    </row>
    <row r="357" spans="1:33" ht="50.1" customHeight="1" x14ac:dyDescent="0.25">
      <c r="A357" s="2">
        <f t="shared" si="28"/>
        <v>330</v>
      </c>
      <c r="B357" s="321">
        <f>'Initial Info Client Demographic'!B343</f>
        <v>0</v>
      </c>
      <c r="C357" s="322">
        <f>'Initial Info Client Demographic'!C343</f>
        <v>0</v>
      </c>
      <c r="D357" s="229"/>
      <c r="E357" s="237"/>
      <c r="F357" s="234"/>
      <c r="G357" s="241"/>
      <c r="H357" s="243"/>
      <c r="I357" s="213"/>
      <c r="J357" s="214"/>
      <c r="K357" s="168"/>
      <c r="L357" s="167"/>
      <c r="M357" s="216"/>
      <c r="N357" s="141"/>
      <c r="O357" s="249">
        <f t="shared" si="25"/>
        <v>0</v>
      </c>
      <c r="P357" s="140"/>
      <c r="Q357" s="253">
        <f t="shared" si="26"/>
        <v>0</v>
      </c>
      <c r="R357" s="254">
        <f t="shared" si="27"/>
        <v>0</v>
      </c>
      <c r="S357" s="211"/>
      <c r="U357" s="257">
        <f>'Initial Info Client Demographic'!D343</f>
        <v>0</v>
      </c>
      <c r="W357" s="179">
        <f>'Initial Info Client Demographic'!E343</f>
        <v>0</v>
      </c>
      <c r="X357" s="182">
        <f>'Initial Info Client Demographic'!F343</f>
        <v>0</v>
      </c>
      <c r="Y357" s="183">
        <f>'Initial Info Client Demographic'!G343</f>
        <v>0</v>
      </c>
      <c r="Z357" s="179">
        <f>'Initial Info Client Demographic'!H343</f>
        <v>0</v>
      </c>
      <c r="AA357" s="182">
        <f>'Initial Info Client Demographic'!I343</f>
        <v>0</v>
      </c>
      <c r="AB357" s="183">
        <f>'Initial Info Client Demographic'!E343</f>
        <v>0</v>
      </c>
      <c r="AC357" s="183">
        <f>'Initial Info Client Demographic'!F343</f>
        <v>0</v>
      </c>
      <c r="AD357" s="183">
        <f>'Initial Info Client Demographic'!G343</f>
        <v>0</v>
      </c>
      <c r="AE357" s="183">
        <f>'Initial Info Client Demographic'!H343</f>
        <v>0</v>
      </c>
      <c r="AF357" s="183">
        <f>'Initial Info Client Demographic'!I343</f>
        <v>0</v>
      </c>
      <c r="AG357" s="183">
        <f>'Initial Info Client Demographic'!J343</f>
        <v>0</v>
      </c>
    </row>
    <row r="358" spans="1:33" ht="50.1" customHeight="1" x14ac:dyDescent="0.25">
      <c r="A358" s="2">
        <f t="shared" si="28"/>
        <v>331</v>
      </c>
      <c r="B358" s="319">
        <f>'Initial Info Client Demographic'!B344</f>
        <v>0</v>
      </c>
      <c r="C358" s="320">
        <f>'Initial Info Client Demographic'!C344</f>
        <v>0</v>
      </c>
      <c r="D358" s="244"/>
      <c r="E358" s="236"/>
      <c r="F358" s="259"/>
      <c r="G358" s="238"/>
      <c r="H358" s="242"/>
      <c r="I358" s="213"/>
      <c r="J358" s="214"/>
      <c r="K358" s="169"/>
      <c r="L358" s="166"/>
      <c r="M358" s="215"/>
      <c r="N358" s="123"/>
      <c r="O358" s="249">
        <f t="shared" si="25"/>
        <v>0</v>
      </c>
      <c r="P358" s="96"/>
      <c r="Q358" s="251">
        <f t="shared" si="26"/>
        <v>0</v>
      </c>
      <c r="R358" s="252">
        <f t="shared" si="27"/>
        <v>0</v>
      </c>
      <c r="S358" s="211"/>
      <c r="U358" s="257">
        <f>'Initial Info Client Demographic'!D344</f>
        <v>0</v>
      </c>
      <c r="W358" s="179">
        <f>'Initial Info Client Demographic'!E344</f>
        <v>0</v>
      </c>
      <c r="X358" s="182">
        <f>'Initial Info Client Demographic'!F344</f>
        <v>0</v>
      </c>
      <c r="Y358" s="183">
        <f>'Initial Info Client Demographic'!G344</f>
        <v>0</v>
      </c>
      <c r="Z358" s="179">
        <f>'Initial Info Client Demographic'!H344</f>
        <v>0</v>
      </c>
      <c r="AA358" s="182">
        <f>'Initial Info Client Demographic'!I344</f>
        <v>0</v>
      </c>
      <c r="AB358" s="183">
        <f>'Initial Info Client Demographic'!E344</f>
        <v>0</v>
      </c>
      <c r="AC358" s="183">
        <f>'Initial Info Client Demographic'!F344</f>
        <v>0</v>
      </c>
      <c r="AD358" s="183">
        <f>'Initial Info Client Demographic'!G344</f>
        <v>0</v>
      </c>
      <c r="AE358" s="183">
        <f>'Initial Info Client Demographic'!H344</f>
        <v>0</v>
      </c>
      <c r="AF358" s="183">
        <f>'Initial Info Client Demographic'!I344</f>
        <v>0</v>
      </c>
      <c r="AG358" s="183">
        <f>'Initial Info Client Demographic'!J344</f>
        <v>0</v>
      </c>
    </row>
    <row r="359" spans="1:33" ht="50.1" customHeight="1" x14ac:dyDescent="0.25">
      <c r="A359" s="2">
        <f t="shared" si="28"/>
        <v>332</v>
      </c>
      <c r="B359" s="321">
        <f>'Initial Info Client Demographic'!B345</f>
        <v>0</v>
      </c>
      <c r="C359" s="322">
        <f>'Initial Info Client Demographic'!C345</f>
        <v>0</v>
      </c>
      <c r="D359" s="229"/>
      <c r="E359" s="237"/>
      <c r="F359" s="234"/>
      <c r="G359" s="239"/>
      <c r="H359" s="243"/>
      <c r="I359" s="213"/>
      <c r="J359" s="214"/>
      <c r="K359" s="168"/>
      <c r="L359" s="167"/>
      <c r="M359" s="216"/>
      <c r="N359" s="141"/>
      <c r="O359" s="249">
        <f t="shared" si="25"/>
        <v>0</v>
      </c>
      <c r="P359" s="140"/>
      <c r="Q359" s="253">
        <f t="shared" si="26"/>
        <v>0</v>
      </c>
      <c r="R359" s="254">
        <f t="shared" si="27"/>
        <v>0</v>
      </c>
      <c r="S359" s="211"/>
      <c r="U359" s="257">
        <f>'Initial Info Client Demographic'!D345</f>
        <v>0</v>
      </c>
      <c r="W359" s="179">
        <f>'Initial Info Client Demographic'!E345</f>
        <v>0</v>
      </c>
      <c r="X359" s="182">
        <f>'Initial Info Client Demographic'!F345</f>
        <v>0</v>
      </c>
      <c r="Y359" s="183">
        <f>'Initial Info Client Demographic'!G345</f>
        <v>0</v>
      </c>
      <c r="Z359" s="179">
        <f>'Initial Info Client Demographic'!H345</f>
        <v>0</v>
      </c>
      <c r="AA359" s="182">
        <f>'Initial Info Client Demographic'!I345</f>
        <v>0</v>
      </c>
      <c r="AB359" s="183">
        <f>'Initial Info Client Demographic'!E345</f>
        <v>0</v>
      </c>
      <c r="AC359" s="183">
        <f>'Initial Info Client Demographic'!F345</f>
        <v>0</v>
      </c>
      <c r="AD359" s="183">
        <f>'Initial Info Client Demographic'!G345</f>
        <v>0</v>
      </c>
      <c r="AE359" s="183">
        <f>'Initial Info Client Demographic'!H345</f>
        <v>0</v>
      </c>
      <c r="AF359" s="183">
        <f>'Initial Info Client Demographic'!I345</f>
        <v>0</v>
      </c>
      <c r="AG359" s="183">
        <f>'Initial Info Client Demographic'!J345</f>
        <v>0</v>
      </c>
    </row>
    <row r="360" spans="1:33" ht="50.1" customHeight="1" x14ac:dyDescent="0.25">
      <c r="A360" s="2">
        <f t="shared" si="28"/>
        <v>333</v>
      </c>
      <c r="B360" s="319">
        <f>'Initial Info Client Demographic'!B346</f>
        <v>0</v>
      </c>
      <c r="C360" s="320">
        <f>'Initial Info Client Demographic'!C346</f>
        <v>0</v>
      </c>
      <c r="D360" s="244"/>
      <c r="E360" s="236"/>
      <c r="F360" s="259"/>
      <c r="G360" s="238"/>
      <c r="H360" s="242"/>
      <c r="I360" s="213"/>
      <c r="J360" s="214"/>
      <c r="K360" s="169"/>
      <c r="L360" s="166"/>
      <c r="M360" s="215"/>
      <c r="N360" s="123"/>
      <c r="O360" s="249">
        <f t="shared" si="25"/>
        <v>0</v>
      </c>
      <c r="P360" s="96"/>
      <c r="Q360" s="251">
        <f t="shared" si="26"/>
        <v>0</v>
      </c>
      <c r="R360" s="252">
        <f t="shared" si="27"/>
        <v>0</v>
      </c>
      <c r="S360" s="211"/>
      <c r="U360" s="257">
        <f>'Initial Info Client Demographic'!D346</f>
        <v>0</v>
      </c>
      <c r="W360" s="179">
        <f>'Initial Info Client Demographic'!E346</f>
        <v>0</v>
      </c>
      <c r="X360" s="182">
        <f>'Initial Info Client Demographic'!F346</f>
        <v>0</v>
      </c>
      <c r="Y360" s="183">
        <f>'Initial Info Client Demographic'!G346</f>
        <v>0</v>
      </c>
      <c r="Z360" s="179">
        <f>'Initial Info Client Demographic'!H346</f>
        <v>0</v>
      </c>
      <c r="AA360" s="182">
        <f>'Initial Info Client Demographic'!I346</f>
        <v>0</v>
      </c>
      <c r="AB360" s="183">
        <f>'Initial Info Client Demographic'!E346</f>
        <v>0</v>
      </c>
      <c r="AC360" s="183">
        <f>'Initial Info Client Demographic'!F346</f>
        <v>0</v>
      </c>
      <c r="AD360" s="183">
        <f>'Initial Info Client Demographic'!G346</f>
        <v>0</v>
      </c>
      <c r="AE360" s="183">
        <f>'Initial Info Client Demographic'!H346</f>
        <v>0</v>
      </c>
      <c r="AF360" s="183">
        <f>'Initial Info Client Demographic'!I346</f>
        <v>0</v>
      </c>
      <c r="AG360" s="183">
        <f>'Initial Info Client Demographic'!J346</f>
        <v>0</v>
      </c>
    </row>
    <row r="361" spans="1:33" ht="50.1" customHeight="1" x14ac:dyDescent="0.25">
      <c r="A361" s="2">
        <f t="shared" si="28"/>
        <v>334</v>
      </c>
      <c r="B361" s="321">
        <f>'Initial Info Client Demographic'!B347</f>
        <v>0</v>
      </c>
      <c r="C361" s="322">
        <f>'Initial Info Client Demographic'!C347</f>
        <v>0</v>
      </c>
      <c r="D361" s="229"/>
      <c r="E361" s="237"/>
      <c r="F361" s="234"/>
      <c r="G361" s="239"/>
      <c r="H361" s="243"/>
      <c r="I361" s="213"/>
      <c r="J361" s="214"/>
      <c r="K361" s="168"/>
      <c r="L361" s="167"/>
      <c r="M361" s="216"/>
      <c r="N361" s="141"/>
      <c r="O361" s="249">
        <f t="shared" si="25"/>
        <v>0</v>
      </c>
      <c r="P361" s="140"/>
      <c r="Q361" s="253">
        <f t="shared" si="26"/>
        <v>0</v>
      </c>
      <c r="R361" s="254">
        <f t="shared" si="27"/>
        <v>0</v>
      </c>
      <c r="S361" s="211"/>
      <c r="U361" s="257">
        <f>'Initial Info Client Demographic'!D347</f>
        <v>0</v>
      </c>
      <c r="W361" s="179">
        <f>'Initial Info Client Demographic'!E347</f>
        <v>0</v>
      </c>
      <c r="X361" s="182">
        <f>'Initial Info Client Demographic'!F347</f>
        <v>0</v>
      </c>
      <c r="Y361" s="183">
        <f>'Initial Info Client Demographic'!G347</f>
        <v>0</v>
      </c>
      <c r="Z361" s="179">
        <f>'Initial Info Client Demographic'!H347</f>
        <v>0</v>
      </c>
      <c r="AA361" s="182">
        <f>'Initial Info Client Demographic'!I347</f>
        <v>0</v>
      </c>
      <c r="AB361" s="183">
        <f>'Initial Info Client Demographic'!E347</f>
        <v>0</v>
      </c>
      <c r="AC361" s="183">
        <f>'Initial Info Client Demographic'!F347</f>
        <v>0</v>
      </c>
      <c r="AD361" s="183">
        <f>'Initial Info Client Demographic'!G347</f>
        <v>0</v>
      </c>
      <c r="AE361" s="183">
        <f>'Initial Info Client Demographic'!H347</f>
        <v>0</v>
      </c>
      <c r="AF361" s="183">
        <f>'Initial Info Client Demographic'!I347</f>
        <v>0</v>
      </c>
      <c r="AG361" s="183">
        <f>'Initial Info Client Demographic'!J347</f>
        <v>0</v>
      </c>
    </row>
    <row r="362" spans="1:33" ht="50.1" customHeight="1" x14ac:dyDescent="0.25">
      <c r="A362" s="2">
        <f t="shared" si="28"/>
        <v>335</v>
      </c>
      <c r="B362" s="319">
        <f>'Initial Info Client Demographic'!B348</f>
        <v>0</v>
      </c>
      <c r="C362" s="320">
        <f>'Initial Info Client Demographic'!C348</f>
        <v>0</v>
      </c>
      <c r="D362" s="244"/>
      <c r="E362" s="236"/>
      <c r="F362" s="259"/>
      <c r="G362" s="238"/>
      <c r="H362" s="242"/>
      <c r="I362" s="213"/>
      <c r="J362" s="214"/>
      <c r="K362" s="169"/>
      <c r="L362" s="166"/>
      <c r="M362" s="215"/>
      <c r="N362" s="123"/>
      <c r="O362" s="249">
        <f t="shared" si="25"/>
        <v>0</v>
      </c>
      <c r="P362" s="96"/>
      <c r="Q362" s="251">
        <f t="shared" si="26"/>
        <v>0</v>
      </c>
      <c r="R362" s="252">
        <f t="shared" si="27"/>
        <v>0</v>
      </c>
      <c r="S362" s="211"/>
      <c r="U362" s="257">
        <f>'Initial Info Client Demographic'!D348</f>
        <v>0</v>
      </c>
      <c r="W362" s="179">
        <f>'Initial Info Client Demographic'!E348</f>
        <v>0</v>
      </c>
      <c r="X362" s="182">
        <f>'Initial Info Client Demographic'!F348</f>
        <v>0</v>
      </c>
      <c r="Y362" s="183">
        <f>'Initial Info Client Demographic'!G348</f>
        <v>0</v>
      </c>
      <c r="Z362" s="179">
        <f>'Initial Info Client Demographic'!H348</f>
        <v>0</v>
      </c>
      <c r="AA362" s="182">
        <f>'Initial Info Client Demographic'!I348</f>
        <v>0</v>
      </c>
      <c r="AB362" s="183">
        <f>'Initial Info Client Demographic'!E348</f>
        <v>0</v>
      </c>
      <c r="AC362" s="183">
        <f>'Initial Info Client Demographic'!F348</f>
        <v>0</v>
      </c>
      <c r="AD362" s="183">
        <f>'Initial Info Client Demographic'!G348</f>
        <v>0</v>
      </c>
      <c r="AE362" s="183">
        <f>'Initial Info Client Demographic'!H348</f>
        <v>0</v>
      </c>
      <c r="AF362" s="183">
        <f>'Initial Info Client Demographic'!I348</f>
        <v>0</v>
      </c>
      <c r="AG362" s="183">
        <f>'Initial Info Client Demographic'!J348</f>
        <v>0</v>
      </c>
    </row>
    <row r="363" spans="1:33" ht="50.1" customHeight="1" x14ac:dyDescent="0.25">
      <c r="A363" s="2">
        <f t="shared" si="28"/>
        <v>336</v>
      </c>
      <c r="B363" s="321">
        <f>'Initial Info Client Demographic'!B349</f>
        <v>0</v>
      </c>
      <c r="C363" s="322">
        <f>'Initial Info Client Demographic'!C349</f>
        <v>0</v>
      </c>
      <c r="D363" s="229"/>
      <c r="E363" s="237"/>
      <c r="F363" s="234"/>
      <c r="G363" s="239"/>
      <c r="H363" s="243"/>
      <c r="I363" s="213"/>
      <c r="J363" s="214"/>
      <c r="K363" s="168"/>
      <c r="L363" s="167"/>
      <c r="M363" s="216"/>
      <c r="N363" s="141"/>
      <c r="O363" s="249">
        <f t="shared" si="25"/>
        <v>0</v>
      </c>
      <c r="P363" s="140"/>
      <c r="Q363" s="253">
        <f t="shared" si="26"/>
        <v>0</v>
      </c>
      <c r="R363" s="254">
        <f t="shared" si="27"/>
        <v>0</v>
      </c>
      <c r="S363" s="211"/>
      <c r="U363" s="257">
        <f>'Initial Info Client Demographic'!D349</f>
        <v>0</v>
      </c>
      <c r="W363" s="179">
        <f>'Initial Info Client Demographic'!E349</f>
        <v>0</v>
      </c>
      <c r="X363" s="182">
        <f>'Initial Info Client Demographic'!F349</f>
        <v>0</v>
      </c>
      <c r="Y363" s="183">
        <f>'Initial Info Client Demographic'!G349</f>
        <v>0</v>
      </c>
      <c r="Z363" s="179">
        <f>'Initial Info Client Demographic'!H349</f>
        <v>0</v>
      </c>
      <c r="AA363" s="182">
        <f>'Initial Info Client Demographic'!I349</f>
        <v>0</v>
      </c>
      <c r="AB363" s="183">
        <f>'Initial Info Client Demographic'!E349</f>
        <v>0</v>
      </c>
      <c r="AC363" s="183">
        <f>'Initial Info Client Demographic'!F349</f>
        <v>0</v>
      </c>
      <c r="AD363" s="183">
        <f>'Initial Info Client Demographic'!G349</f>
        <v>0</v>
      </c>
      <c r="AE363" s="183">
        <f>'Initial Info Client Demographic'!H349</f>
        <v>0</v>
      </c>
      <c r="AF363" s="183">
        <f>'Initial Info Client Demographic'!I349</f>
        <v>0</v>
      </c>
      <c r="AG363" s="183">
        <f>'Initial Info Client Demographic'!J349</f>
        <v>0</v>
      </c>
    </row>
    <row r="364" spans="1:33" ht="50.1" customHeight="1" x14ac:dyDescent="0.25">
      <c r="A364" s="2">
        <f t="shared" si="28"/>
        <v>337</v>
      </c>
      <c r="B364" s="319">
        <f>'Initial Info Client Demographic'!B350</f>
        <v>0</v>
      </c>
      <c r="C364" s="320">
        <f>'Initial Info Client Demographic'!C350</f>
        <v>0</v>
      </c>
      <c r="D364" s="244"/>
      <c r="E364" s="236"/>
      <c r="F364" s="259"/>
      <c r="G364" s="238"/>
      <c r="H364" s="242"/>
      <c r="I364" s="213"/>
      <c r="J364" s="214"/>
      <c r="K364" s="169"/>
      <c r="L364" s="166"/>
      <c r="M364" s="215"/>
      <c r="N364" s="123"/>
      <c r="O364" s="249">
        <f t="shared" si="25"/>
        <v>0</v>
      </c>
      <c r="P364" s="96"/>
      <c r="Q364" s="251">
        <f t="shared" si="26"/>
        <v>0</v>
      </c>
      <c r="R364" s="252">
        <f t="shared" si="27"/>
        <v>0</v>
      </c>
      <c r="S364" s="211"/>
      <c r="U364" s="257">
        <f>'Initial Info Client Demographic'!D350</f>
        <v>0</v>
      </c>
      <c r="W364" s="179">
        <f>'Initial Info Client Demographic'!E350</f>
        <v>0</v>
      </c>
      <c r="X364" s="182">
        <f>'Initial Info Client Demographic'!F350</f>
        <v>0</v>
      </c>
      <c r="Y364" s="183">
        <f>'Initial Info Client Demographic'!G350</f>
        <v>0</v>
      </c>
      <c r="Z364" s="179">
        <f>'Initial Info Client Demographic'!H350</f>
        <v>0</v>
      </c>
      <c r="AA364" s="182">
        <f>'Initial Info Client Demographic'!I350</f>
        <v>0</v>
      </c>
      <c r="AB364" s="183">
        <f>'Initial Info Client Demographic'!E350</f>
        <v>0</v>
      </c>
      <c r="AC364" s="183">
        <f>'Initial Info Client Demographic'!F350</f>
        <v>0</v>
      </c>
      <c r="AD364" s="183">
        <f>'Initial Info Client Demographic'!G350</f>
        <v>0</v>
      </c>
      <c r="AE364" s="183">
        <f>'Initial Info Client Demographic'!H350</f>
        <v>0</v>
      </c>
      <c r="AF364" s="183">
        <f>'Initial Info Client Demographic'!I350</f>
        <v>0</v>
      </c>
      <c r="AG364" s="183">
        <f>'Initial Info Client Demographic'!J350</f>
        <v>0</v>
      </c>
    </row>
    <row r="365" spans="1:33" ht="50.1" customHeight="1" x14ac:dyDescent="0.25">
      <c r="A365" s="2">
        <f t="shared" si="28"/>
        <v>338</v>
      </c>
      <c r="B365" s="321">
        <f>'Initial Info Client Demographic'!B351</f>
        <v>0</v>
      </c>
      <c r="C365" s="322">
        <f>'Initial Info Client Demographic'!C351</f>
        <v>0</v>
      </c>
      <c r="D365" s="229"/>
      <c r="E365" s="237"/>
      <c r="F365" s="234"/>
      <c r="G365" s="239"/>
      <c r="H365" s="243"/>
      <c r="I365" s="213"/>
      <c r="J365" s="214"/>
      <c r="K365" s="168"/>
      <c r="L365" s="167"/>
      <c r="M365" s="216"/>
      <c r="N365" s="141"/>
      <c r="O365" s="249">
        <f t="shared" si="25"/>
        <v>0</v>
      </c>
      <c r="P365" s="140"/>
      <c r="Q365" s="253">
        <f t="shared" si="26"/>
        <v>0</v>
      </c>
      <c r="R365" s="254">
        <f t="shared" si="27"/>
        <v>0</v>
      </c>
      <c r="S365" s="211"/>
      <c r="U365" s="257">
        <f>'Initial Info Client Demographic'!D351</f>
        <v>0</v>
      </c>
      <c r="W365" s="179">
        <f>'Initial Info Client Demographic'!E351</f>
        <v>0</v>
      </c>
      <c r="X365" s="182">
        <f>'Initial Info Client Demographic'!F351</f>
        <v>0</v>
      </c>
      <c r="Y365" s="183">
        <f>'Initial Info Client Demographic'!G351</f>
        <v>0</v>
      </c>
      <c r="Z365" s="179">
        <f>'Initial Info Client Demographic'!H351</f>
        <v>0</v>
      </c>
      <c r="AA365" s="182">
        <f>'Initial Info Client Demographic'!I351</f>
        <v>0</v>
      </c>
      <c r="AB365" s="183">
        <f>'Initial Info Client Demographic'!E351</f>
        <v>0</v>
      </c>
      <c r="AC365" s="183">
        <f>'Initial Info Client Demographic'!F351</f>
        <v>0</v>
      </c>
      <c r="AD365" s="183">
        <f>'Initial Info Client Demographic'!G351</f>
        <v>0</v>
      </c>
      <c r="AE365" s="183">
        <f>'Initial Info Client Demographic'!H351</f>
        <v>0</v>
      </c>
      <c r="AF365" s="183">
        <f>'Initial Info Client Demographic'!I351</f>
        <v>0</v>
      </c>
      <c r="AG365" s="183">
        <f>'Initial Info Client Demographic'!J351</f>
        <v>0</v>
      </c>
    </row>
    <row r="366" spans="1:33" ht="50.1" customHeight="1" x14ac:dyDescent="0.25">
      <c r="A366" s="2">
        <f t="shared" si="28"/>
        <v>339</v>
      </c>
      <c r="B366" s="319">
        <f>'Initial Info Client Demographic'!B352</f>
        <v>0</v>
      </c>
      <c r="C366" s="320">
        <f>'Initial Info Client Demographic'!C352</f>
        <v>0</v>
      </c>
      <c r="D366" s="244"/>
      <c r="E366" s="236"/>
      <c r="F366" s="259"/>
      <c r="G366" s="240"/>
      <c r="H366" s="242"/>
      <c r="I366" s="213"/>
      <c r="J366" s="214"/>
      <c r="K366" s="169"/>
      <c r="L366" s="166"/>
      <c r="M366" s="215"/>
      <c r="N366" s="123"/>
      <c r="O366" s="249">
        <f t="shared" si="25"/>
        <v>0</v>
      </c>
      <c r="P366" s="96"/>
      <c r="Q366" s="251">
        <f t="shared" si="26"/>
        <v>0</v>
      </c>
      <c r="R366" s="252">
        <f t="shared" si="27"/>
        <v>0</v>
      </c>
      <c r="S366" s="211"/>
      <c r="U366" s="257">
        <f>'Initial Info Client Demographic'!D352</f>
        <v>0</v>
      </c>
      <c r="W366" s="179">
        <f>'Initial Info Client Demographic'!E352</f>
        <v>0</v>
      </c>
      <c r="X366" s="182">
        <f>'Initial Info Client Demographic'!F352</f>
        <v>0</v>
      </c>
      <c r="Y366" s="183">
        <f>'Initial Info Client Demographic'!G352</f>
        <v>0</v>
      </c>
      <c r="Z366" s="179">
        <f>'Initial Info Client Demographic'!H352</f>
        <v>0</v>
      </c>
      <c r="AA366" s="182">
        <f>'Initial Info Client Demographic'!I352</f>
        <v>0</v>
      </c>
      <c r="AB366" s="183">
        <f>'Initial Info Client Demographic'!E352</f>
        <v>0</v>
      </c>
      <c r="AC366" s="183">
        <f>'Initial Info Client Demographic'!F352</f>
        <v>0</v>
      </c>
      <c r="AD366" s="183">
        <f>'Initial Info Client Demographic'!G352</f>
        <v>0</v>
      </c>
      <c r="AE366" s="183">
        <f>'Initial Info Client Demographic'!H352</f>
        <v>0</v>
      </c>
      <c r="AF366" s="183">
        <f>'Initial Info Client Demographic'!I352</f>
        <v>0</v>
      </c>
      <c r="AG366" s="183">
        <f>'Initial Info Client Demographic'!J352</f>
        <v>0</v>
      </c>
    </row>
    <row r="367" spans="1:33" ht="50.1" customHeight="1" x14ac:dyDescent="0.25">
      <c r="A367" s="2">
        <f t="shared" si="28"/>
        <v>340</v>
      </c>
      <c r="B367" s="321">
        <f>'Initial Info Client Demographic'!B353</f>
        <v>0</v>
      </c>
      <c r="C367" s="322">
        <f>'Initial Info Client Demographic'!C353</f>
        <v>0</v>
      </c>
      <c r="D367" s="229"/>
      <c r="E367" s="237"/>
      <c r="F367" s="234"/>
      <c r="G367" s="241"/>
      <c r="H367" s="243"/>
      <c r="I367" s="213"/>
      <c r="J367" s="214"/>
      <c r="K367" s="168"/>
      <c r="L367" s="167"/>
      <c r="M367" s="216"/>
      <c r="N367" s="141"/>
      <c r="O367" s="249">
        <f t="shared" si="25"/>
        <v>0</v>
      </c>
      <c r="P367" s="140"/>
      <c r="Q367" s="253">
        <f t="shared" si="26"/>
        <v>0</v>
      </c>
      <c r="R367" s="254">
        <f t="shared" si="27"/>
        <v>0</v>
      </c>
      <c r="S367" s="211"/>
      <c r="U367" s="257">
        <f>'Initial Info Client Demographic'!D353</f>
        <v>0</v>
      </c>
      <c r="W367" s="179">
        <f>'Initial Info Client Demographic'!E353</f>
        <v>0</v>
      </c>
      <c r="X367" s="182">
        <f>'Initial Info Client Demographic'!F353</f>
        <v>0</v>
      </c>
      <c r="Y367" s="183">
        <f>'Initial Info Client Demographic'!G353</f>
        <v>0</v>
      </c>
      <c r="Z367" s="179">
        <f>'Initial Info Client Demographic'!H353</f>
        <v>0</v>
      </c>
      <c r="AA367" s="182">
        <f>'Initial Info Client Demographic'!I353</f>
        <v>0</v>
      </c>
      <c r="AB367" s="183">
        <f>'Initial Info Client Demographic'!E353</f>
        <v>0</v>
      </c>
      <c r="AC367" s="183">
        <f>'Initial Info Client Demographic'!F353</f>
        <v>0</v>
      </c>
      <c r="AD367" s="183">
        <f>'Initial Info Client Demographic'!G353</f>
        <v>0</v>
      </c>
      <c r="AE367" s="183">
        <f>'Initial Info Client Demographic'!H353</f>
        <v>0</v>
      </c>
      <c r="AF367" s="183">
        <f>'Initial Info Client Demographic'!I353</f>
        <v>0</v>
      </c>
      <c r="AG367" s="183">
        <f>'Initial Info Client Demographic'!J353</f>
        <v>0</v>
      </c>
    </row>
    <row r="368" spans="1:33" ht="50.1" customHeight="1" x14ac:dyDescent="0.25">
      <c r="A368" s="2">
        <f t="shared" si="28"/>
        <v>341</v>
      </c>
      <c r="B368" s="319">
        <f>'Initial Info Client Demographic'!B354</f>
        <v>0</v>
      </c>
      <c r="C368" s="320">
        <f>'Initial Info Client Demographic'!C354</f>
        <v>0</v>
      </c>
      <c r="D368" s="244"/>
      <c r="E368" s="236"/>
      <c r="F368" s="259"/>
      <c r="G368" s="238"/>
      <c r="H368" s="242"/>
      <c r="I368" s="213"/>
      <c r="J368" s="214"/>
      <c r="K368" s="169"/>
      <c r="L368" s="166"/>
      <c r="M368" s="215"/>
      <c r="N368" s="123"/>
      <c r="O368" s="249">
        <f t="shared" si="25"/>
        <v>0</v>
      </c>
      <c r="P368" s="96"/>
      <c r="Q368" s="251">
        <f t="shared" si="26"/>
        <v>0</v>
      </c>
      <c r="R368" s="252">
        <f t="shared" si="27"/>
        <v>0</v>
      </c>
      <c r="S368" s="211"/>
      <c r="U368" s="257">
        <f>'Initial Info Client Demographic'!D354</f>
        <v>0</v>
      </c>
      <c r="W368" s="179">
        <f>'Initial Info Client Demographic'!E354</f>
        <v>0</v>
      </c>
      <c r="X368" s="182">
        <f>'Initial Info Client Demographic'!F354</f>
        <v>0</v>
      </c>
      <c r="Y368" s="183">
        <f>'Initial Info Client Demographic'!G354</f>
        <v>0</v>
      </c>
      <c r="Z368" s="179">
        <f>'Initial Info Client Demographic'!H354</f>
        <v>0</v>
      </c>
      <c r="AA368" s="182">
        <f>'Initial Info Client Demographic'!I354</f>
        <v>0</v>
      </c>
      <c r="AB368" s="183">
        <f>'Initial Info Client Demographic'!E354</f>
        <v>0</v>
      </c>
      <c r="AC368" s="183">
        <f>'Initial Info Client Demographic'!F354</f>
        <v>0</v>
      </c>
      <c r="AD368" s="183">
        <f>'Initial Info Client Demographic'!G354</f>
        <v>0</v>
      </c>
      <c r="AE368" s="183">
        <f>'Initial Info Client Demographic'!H354</f>
        <v>0</v>
      </c>
      <c r="AF368" s="183">
        <f>'Initial Info Client Demographic'!I354</f>
        <v>0</v>
      </c>
      <c r="AG368" s="183">
        <f>'Initial Info Client Demographic'!J354</f>
        <v>0</v>
      </c>
    </row>
    <row r="369" spans="1:33" ht="50.1" customHeight="1" x14ac:dyDescent="0.25">
      <c r="A369" s="2">
        <f t="shared" si="28"/>
        <v>342</v>
      </c>
      <c r="B369" s="321">
        <f>'Initial Info Client Demographic'!B355</f>
        <v>0</v>
      </c>
      <c r="C369" s="322">
        <f>'Initial Info Client Demographic'!C355</f>
        <v>0</v>
      </c>
      <c r="D369" s="229"/>
      <c r="E369" s="237"/>
      <c r="F369" s="234"/>
      <c r="G369" s="239"/>
      <c r="H369" s="243"/>
      <c r="I369" s="213"/>
      <c r="J369" s="214"/>
      <c r="K369" s="168"/>
      <c r="L369" s="167"/>
      <c r="M369" s="216"/>
      <c r="N369" s="141"/>
      <c r="O369" s="249">
        <f t="shared" si="25"/>
        <v>0</v>
      </c>
      <c r="P369" s="140"/>
      <c r="Q369" s="253">
        <f t="shared" si="26"/>
        <v>0</v>
      </c>
      <c r="R369" s="254">
        <f t="shared" si="27"/>
        <v>0</v>
      </c>
      <c r="S369" s="211"/>
      <c r="U369" s="257">
        <f>'Initial Info Client Demographic'!D355</f>
        <v>0</v>
      </c>
      <c r="W369" s="179">
        <f>'Initial Info Client Demographic'!E355</f>
        <v>0</v>
      </c>
      <c r="X369" s="182">
        <f>'Initial Info Client Demographic'!F355</f>
        <v>0</v>
      </c>
      <c r="Y369" s="183">
        <f>'Initial Info Client Demographic'!G355</f>
        <v>0</v>
      </c>
      <c r="Z369" s="179">
        <f>'Initial Info Client Demographic'!H355</f>
        <v>0</v>
      </c>
      <c r="AA369" s="182">
        <f>'Initial Info Client Demographic'!I355</f>
        <v>0</v>
      </c>
      <c r="AB369" s="183">
        <f>'Initial Info Client Demographic'!E355</f>
        <v>0</v>
      </c>
      <c r="AC369" s="183">
        <f>'Initial Info Client Demographic'!F355</f>
        <v>0</v>
      </c>
      <c r="AD369" s="183">
        <f>'Initial Info Client Demographic'!G355</f>
        <v>0</v>
      </c>
      <c r="AE369" s="183">
        <f>'Initial Info Client Demographic'!H355</f>
        <v>0</v>
      </c>
      <c r="AF369" s="183">
        <f>'Initial Info Client Demographic'!I355</f>
        <v>0</v>
      </c>
      <c r="AG369" s="183">
        <f>'Initial Info Client Demographic'!J355</f>
        <v>0</v>
      </c>
    </row>
    <row r="370" spans="1:33" ht="50.1" customHeight="1" x14ac:dyDescent="0.25">
      <c r="A370" s="2">
        <f t="shared" si="28"/>
        <v>343</v>
      </c>
      <c r="B370" s="319">
        <f>'Initial Info Client Demographic'!B356</f>
        <v>0</v>
      </c>
      <c r="C370" s="320">
        <f>'Initial Info Client Demographic'!C356</f>
        <v>0</v>
      </c>
      <c r="D370" s="244"/>
      <c r="E370" s="236"/>
      <c r="F370" s="259"/>
      <c r="G370" s="238"/>
      <c r="H370" s="242"/>
      <c r="I370" s="213"/>
      <c r="J370" s="214"/>
      <c r="K370" s="169"/>
      <c r="L370" s="166"/>
      <c r="M370" s="215"/>
      <c r="N370" s="123"/>
      <c r="O370" s="249">
        <f t="shared" si="25"/>
        <v>0</v>
      </c>
      <c r="P370" s="96"/>
      <c r="Q370" s="251">
        <f t="shared" si="26"/>
        <v>0</v>
      </c>
      <c r="R370" s="252">
        <f t="shared" si="27"/>
        <v>0</v>
      </c>
      <c r="S370" s="211"/>
      <c r="U370" s="257">
        <f>'Initial Info Client Demographic'!D356</f>
        <v>0</v>
      </c>
      <c r="W370" s="179">
        <f>'Initial Info Client Demographic'!E356</f>
        <v>0</v>
      </c>
      <c r="X370" s="182">
        <f>'Initial Info Client Demographic'!F356</f>
        <v>0</v>
      </c>
      <c r="Y370" s="183">
        <f>'Initial Info Client Demographic'!G356</f>
        <v>0</v>
      </c>
      <c r="Z370" s="179">
        <f>'Initial Info Client Demographic'!H356</f>
        <v>0</v>
      </c>
      <c r="AA370" s="182">
        <f>'Initial Info Client Demographic'!I356</f>
        <v>0</v>
      </c>
      <c r="AB370" s="183">
        <f>'Initial Info Client Demographic'!E356</f>
        <v>0</v>
      </c>
      <c r="AC370" s="183">
        <f>'Initial Info Client Demographic'!F356</f>
        <v>0</v>
      </c>
      <c r="AD370" s="183">
        <f>'Initial Info Client Demographic'!G356</f>
        <v>0</v>
      </c>
      <c r="AE370" s="183">
        <f>'Initial Info Client Demographic'!H356</f>
        <v>0</v>
      </c>
      <c r="AF370" s="183">
        <f>'Initial Info Client Demographic'!I356</f>
        <v>0</v>
      </c>
      <c r="AG370" s="183">
        <f>'Initial Info Client Demographic'!J356</f>
        <v>0</v>
      </c>
    </row>
    <row r="371" spans="1:33" ht="50.1" customHeight="1" x14ac:dyDescent="0.25">
      <c r="A371" s="2">
        <f t="shared" si="28"/>
        <v>344</v>
      </c>
      <c r="B371" s="321">
        <f>'Initial Info Client Demographic'!B357</f>
        <v>0</v>
      </c>
      <c r="C371" s="322">
        <f>'Initial Info Client Demographic'!C357</f>
        <v>0</v>
      </c>
      <c r="D371" s="229"/>
      <c r="E371" s="237"/>
      <c r="F371" s="234"/>
      <c r="G371" s="239"/>
      <c r="H371" s="243"/>
      <c r="I371" s="213"/>
      <c r="J371" s="214"/>
      <c r="K371" s="168"/>
      <c r="L371" s="167"/>
      <c r="M371" s="216"/>
      <c r="N371" s="141"/>
      <c r="O371" s="249">
        <f t="shared" si="25"/>
        <v>0</v>
      </c>
      <c r="P371" s="140"/>
      <c r="Q371" s="253">
        <f t="shared" si="26"/>
        <v>0</v>
      </c>
      <c r="R371" s="254">
        <f t="shared" si="27"/>
        <v>0</v>
      </c>
      <c r="S371" s="211"/>
      <c r="U371" s="257">
        <f>'Initial Info Client Demographic'!D357</f>
        <v>0</v>
      </c>
      <c r="W371" s="179">
        <f>'Initial Info Client Demographic'!E357</f>
        <v>0</v>
      </c>
      <c r="X371" s="182">
        <f>'Initial Info Client Demographic'!F357</f>
        <v>0</v>
      </c>
      <c r="Y371" s="183">
        <f>'Initial Info Client Demographic'!G357</f>
        <v>0</v>
      </c>
      <c r="Z371" s="179">
        <f>'Initial Info Client Demographic'!H357</f>
        <v>0</v>
      </c>
      <c r="AA371" s="182">
        <f>'Initial Info Client Demographic'!I357</f>
        <v>0</v>
      </c>
      <c r="AB371" s="183">
        <f>'Initial Info Client Demographic'!E357</f>
        <v>0</v>
      </c>
      <c r="AC371" s="183">
        <f>'Initial Info Client Demographic'!F357</f>
        <v>0</v>
      </c>
      <c r="AD371" s="183">
        <f>'Initial Info Client Demographic'!G357</f>
        <v>0</v>
      </c>
      <c r="AE371" s="183">
        <f>'Initial Info Client Demographic'!H357</f>
        <v>0</v>
      </c>
      <c r="AF371" s="183">
        <f>'Initial Info Client Demographic'!I357</f>
        <v>0</v>
      </c>
      <c r="AG371" s="183">
        <f>'Initial Info Client Demographic'!J357</f>
        <v>0</v>
      </c>
    </row>
    <row r="372" spans="1:33" ht="50.1" customHeight="1" x14ac:dyDescent="0.25">
      <c r="A372" s="2">
        <f t="shared" si="28"/>
        <v>345</v>
      </c>
      <c r="B372" s="319">
        <f>'Initial Info Client Demographic'!B358</f>
        <v>0</v>
      </c>
      <c r="C372" s="320">
        <f>'Initial Info Client Demographic'!C358</f>
        <v>0</v>
      </c>
      <c r="D372" s="244"/>
      <c r="E372" s="236"/>
      <c r="F372" s="259"/>
      <c r="G372" s="238"/>
      <c r="H372" s="242"/>
      <c r="I372" s="213"/>
      <c r="J372" s="214"/>
      <c r="K372" s="169"/>
      <c r="L372" s="166"/>
      <c r="M372" s="215"/>
      <c r="N372" s="123"/>
      <c r="O372" s="249">
        <f t="shared" si="25"/>
        <v>0</v>
      </c>
      <c r="P372" s="96"/>
      <c r="Q372" s="251">
        <f t="shared" si="26"/>
        <v>0</v>
      </c>
      <c r="R372" s="252">
        <f t="shared" si="27"/>
        <v>0</v>
      </c>
      <c r="S372" s="211"/>
      <c r="U372" s="257">
        <f>'Initial Info Client Demographic'!D358</f>
        <v>0</v>
      </c>
      <c r="W372" s="179">
        <f>'Initial Info Client Demographic'!E358</f>
        <v>0</v>
      </c>
      <c r="X372" s="182">
        <f>'Initial Info Client Demographic'!F358</f>
        <v>0</v>
      </c>
      <c r="Y372" s="183">
        <f>'Initial Info Client Demographic'!G358</f>
        <v>0</v>
      </c>
      <c r="Z372" s="179">
        <f>'Initial Info Client Demographic'!H358</f>
        <v>0</v>
      </c>
      <c r="AA372" s="182">
        <f>'Initial Info Client Demographic'!I358</f>
        <v>0</v>
      </c>
      <c r="AB372" s="183">
        <f>'Initial Info Client Demographic'!E358</f>
        <v>0</v>
      </c>
      <c r="AC372" s="183">
        <f>'Initial Info Client Demographic'!F358</f>
        <v>0</v>
      </c>
      <c r="AD372" s="183">
        <f>'Initial Info Client Demographic'!G358</f>
        <v>0</v>
      </c>
      <c r="AE372" s="183">
        <f>'Initial Info Client Demographic'!H358</f>
        <v>0</v>
      </c>
      <c r="AF372" s="183">
        <f>'Initial Info Client Demographic'!I358</f>
        <v>0</v>
      </c>
      <c r="AG372" s="183">
        <f>'Initial Info Client Demographic'!J358</f>
        <v>0</v>
      </c>
    </row>
    <row r="373" spans="1:33" ht="50.1" customHeight="1" x14ac:dyDescent="0.25">
      <c r="A373" s="2">
        <f t="shared" si="28"/>
        <v>346</v>
      </c>
      <c r="B373" s="321">
        <f>'Initial Info Client Demographic'!B359</f>
        <v>0</v>
      </c>
      <c r="C373" s="322">
        <f>'Initial Info Client Demographic'!C359</f>
        <v>0</v>
      </c>
      <c r="D373" s="229"/>
      <c r="E373" s="237"/>
      <c r="F373" s="234"/>
      <c r="G373" s="239"/>
      <c r="H373" s="243"/>
      <c r="I373" s="213"/>
      <c r="J373" s="214"/>
      <c r="K373" s="168"/>
      <c r="L373" s="167"/>
      <c r="M373" s="216"/>
      <c r="N373" s="141"/>
      <c r="O373" s="249">
        <f t="shared" si="25"/>
        <v>0</v>
      </c>
      <c r="P373" s="140"/>
      <c r="Q373" s="253">
        <f t="shared" si="26"/>
        <v>0</v>
      </c>
      <c r="R373" s="254">
        <f t="shared" si="27"/>
        <v>0</v>
      </c>
      <c r="S373" s="211"/>
      <c r="U373" s="257">
        <f>'Initial Info Client Demographic'!D359</f>
        <v>0</v>
      </c>
      <c r="W373" s="179">
        <f>'Initial Info Client Demographic'!E359</f>
        <v>0</v>
      </c>
      <c r="X373" s="182">
        <f>'Initial Info Client Demographic'!F359</f>
        <v>0</v>
      </c>
      <c r="Y373" s="183">
        <f>'Initial Info Client Demographic'!G359</f>
        <v>0</v>
      </c>
      <c r="Z373" s="179">
        <f>'Initial Info Client Demographic'!H359</f>
        <v>0</v>
      </c>
      <c r="AA373" s="182">
        <f>'Initial Info Client Demographic'!I359</f>
        <v>0</v>
      </c>
      <c r="AB373" s="183">
        <f>'Initial Info Client Demographic'!E359</f>
        <v>0</v>
      </c>
      <c r="AC373" s="183">
        <f>'Initial Info Client Demographic'!F359</f>
        <v>0</v>
      </c>
      <c r="AD373" s="183">
        <f>'Initial Info Client Demographic'!G359</f>
        <v>0</v>
      </c>
      <c r="AE373" s="183">
        <f>'Initial Info Client Demographic'!H359</f>
        <v>0</v>
      </c>
      <c r="AF373" s="183">
        <f>'Initial Info Client Demographic'!I359</f>
        <v>0</v>
      </c>
      <c r="AG373" s="183">
        <f>'Initial Info Client Demographic'!J359</f>
        <v>0</v>
      </c>
    </row>
    <row r="374" spans="1:33" ht="50.1" customHeight="1" x14ac:dyDescent="0.25">
      <c r="A374" s="2">
        <f t="shared" si="28"/>
        <v>347</v>
      </c>
      <c r="B374" s="319">
        <f>'Initial Info Client Demographic'!B360</f>
        <v>0</v>
      </c>
      <c r="C374" s="320">
        <f>'Initial Info Client Demographic'!C360</f>
        <v>0</v>
      </c>
      <c r="D374" s="244"/>
      <c r="E374" s="236"/>
      <c r="F374" s="259"/>
      <c r="G374" s="238"/>
      <c r="H374" s="242"/>
      <c r="I374" s="213"/>
      <c r="J374" s="214"/>
      <c r="K374" s="169"/>
      <c r="L374" s="166"/>
      <c r="M374" s="215"/>
      <c r="N374" s="123"/>
      <c r="O374" s="249">
        <f t="shared" si="25"/>
        <v>0</v>
      </c>
      <c r="P374" s="96"/>
      <c r="Q374" s="251">
        <f t="shared" si="26"/>
        <v>0</v>
      </c>
      <c r="R374" s="252">
        <f t="shared" si="27"/>
        <v>0</v>
      </c>
      <c r="S374" s="211"/>
      <c r="U374" s="257">
        <f>'Initial Info Client Demographic'!D360</f>
        <v>0</v>
      </c>
      <c r="W374" s="179">
        <f>'Initial Info Client Demographic'!E360</f>
        <v>0</v>
      </c>
      <c r="X374" s="182">
        <f>'Initial Info Client Demographic'!F360</f>
        <v>0</v>
      </c>
      <c r="Y374" s="183">
        <f>'Initial Info Client Demographic'!G360</f>
        <v>0</v>
      </c>
      <c r="Z374" s="179">
        <f>'Initial Info Client Demographic'!H360</f>
        <v>0</v>
      </c>
      <c r="AA374" s="182">
        <f>'Initial Info Client Demographic'!I360</f>
        <v>0</v>
      </c>
      <c r="AB374" s="183">
        <f>'Initial Info Client Demographic'!E360</f>
        <v>0</v>
      </c>
      <c r="AC374" s="183">
        <f>'Initial Info Client Demographic'!F360</f>
        <v>0</v>
      </c>
      <c r="AD374" s="183">
        <f>'Initial Info Client Demographic'!G360</f>
        <v>0</v>
      </c>
      <c r="AE374" s="183">
        <f>'Initial Info Client Demographic'!H360</f>
        <v>0</v>
      </c>
      <c r="AF374" s="183">
        <f>'Initial Info Client Demographic'!I360</f>
        <v>0</v>
      </c>
      <c r="AG374" s="183">
        <f>'Initial Info Client Demographic'!J360</f>
        <v>0</v>
      </c>
    </row>
    <row r="375" spans="1:33" ht="50.1" customHeight="1" x14ac:dyDescent="0.25">
      <c r="A375" s="2">
        <f t="shared" si="28"/>
        <v>348</v>
      </c>
      <c r="B375" s="321">
        <f>'Initial Info Client Demographic'!B361</f>
        <v>0</v>
      </c>
      <c r="C375" s="322">
        <f>'Initial Info Client Demographic'!C361</f>
        <v>0</v>
      </c>
      <c r="D375" s="229"/>
      <c r="E375" s="237"/>
      <c r="F375" s="234"/>
      <c r="G375" s="239"/>
      <c r="H375" s="243"/>
      <c r="I375" s="213"/>
      <c r="J375" s="214"/>
      <c r="K375" s="168"/>
      <c r="L375" s="167"/>
      <c r="M375" s="216"/>
      <c r="N375" s="141"/>
      <c r="O375" s="249">
        <f t="shared" si="25"/>
        <v>0</v>
      </c>
      <c r="P375" s="140"/>
      <c r="Q375" s="253">
        <f t="shared" si="26"/>
        <v>0</v>
      </c>
      <c r="R375" s="254">
        <f t="shared" si="27"/>
        <v>0</v>
      </c>
      <c r="S375" s="211"/>
      <c r="U375" s="257">
        <f>'Initial Info Client Demographic'!D361</f>
        <v>0</v>
      </c>
      <c r="W375" s="179">
        <f>'Initial Info Client Demographic'!E361</f>
        <v>0</v>
      </c>
      <c r="X375" s="182">
        <f>'Initial Info Client Demographic'!F361</f>
        <v>0</v>
      </c>
      <c r="Y375" s="183">
        <f>'Initial Info Client Demographic'!G361</f>
        <v>0</v>
      </c>
      <c r="Z375" s="179">
        <f>'Initial Info Client Demographic'!H361</f>
        <v>0</v>
      </c>
      <c r="AA375" s="182">
        <f>'Initial Info Client Demographic'!I361</f>
        <v>0</v>
      </c>
      <c r="AB375" s="183">
        <f>'Initial Info Client Demographic'!E361</f>
        <v>0</v>
      </c>
      <c r="AC375" s="183">
        <f>'Initial Info Client Demographic'!F361</f>
        <v>0</v>
      </c>
      <c r="AD375" s="183">
        <f>'Initial Info Client Demographic'!G361</f>
        <v>0</v>
      </c>
      <c r="AE375" s="183">
        <f>'Initial Info Client Demographic'!H361</f>
        <v>0</v>
      </c>
      <c r="AF375" s="183">
        <f>'Initial Info Client Demographic'!I361</f>
        <v>0</v>
      </c>
      <c r="AG375" s="183">
        <f>'Initial Info Client Demographic'!J361</f>
        <v>0</v>
      </c>
    </row>
    <row r="376" spans="1:33" ht="50.1" customHeight="1" x14ac:dyDescent="0.25">
      <c r="A376" s="2">
        <f t="shared" si="28"/>
        <v>349</v>
      </c>
      <c r="B376" s="319">
        <f>'Initial Info Client Demographic'!B362</f>
        <v>0</v>
      </c>
      <c r="C376" s="320">
        <f>'Initial Info Client Demographic'!C362</f>
        <v>0</v>
      </c>
      <c r="D376" s="244"/>
      <c r="E376" s="236"/>
      <c r="F376" s="259"/>
      <c r="G376" s="240"/>
      <c r="H376" s="242"/>
      <c r="I376" s="213"/>
      <c r="J376" s="214"/>
      <c r="K376" s="169"/>
      <c r="L376" s="166"/>
      <c r="M376" s="215"/>
      <c r="N376" s="123"/>
      <c r="O376" s="249">
        <f t="shared" si="25"/>
        <v>0</v>
      </c>
      <c r="P376" s="96"/>
      <c r="Q376" s="251">
        <f t="shared" si="26"/>
        <v>0</v>
      </c>
      <c r="R376" s="252">
        <f t="shared" si="27"/>
        <v>0</v>
      </c>
      <c r="S376" s="211"/>
      <c r="U376" s="257">
        <f>'Initial Info Client Demographic'!D362</f>
        <v>0</v>
      </c>
      <c r="W376" s="179">
        <f>'Initial Info Client Demographic'!E362</f>
        <v>0</v>
      </c>
      <c r="X376" s="182">
        <f>'Initial Info Client Demographic'!F362</f>
        <v>0</v>
      </c>
      <c r="Y376" s="183">
        <f>'Initial Info Client Demographic'!G362</f>
        <v>0</v>
      </c>
      <c r="Z376" s="179">
        <f>'Initial Info Client Demographic'!H362</f>
        <v>0</v>
      </c>
      <c r="AA376" s="182">
        <f>'Initial Info Client Demographic'!I362</f>
        <v>0</v>
      </c>
      <c r="AB376" s="183">
        <f>'Initial Info Client Demographic'!E362</f>
        <v>0</v>
      </c>
      <c r="AC376" s="183">
        <f>'Initial Info Client Demographic'!F362</f>
        <v>0</v>
      </c>
      <c r="AD376" s="183">
        <f>'Initial Info Client Demographic'!G362</f>
        <v>0</v>
      </c>
      <c r="AE376" s="183">
        <f>'Initial Info Client Demographic'!H362</f>
        <v>0</v>
      </c>
      <c r="AF376" s="183">
        <f>'Initial Info Client Demographic'!I362</f>
        <v>0</v>
      </c>
      <c r="AG376" s="183">
        <f>'Initial Info Client Demographic'!J362</f>
        <v>0</v>
      </c>
    </row>
    <row r="377" spans="1:33" ht="50.1" customHeight="1" x14ac:dyDescent="0.25">
      <c r="A377" s="2">
        <f t="shared" si="28"/>
        <v>350</v>
      </c>
      <c r="B377" s="321">
        <f>'Initial Info Client Demographic'!B363</f>
        <v>0</v>
      </c>
      <c r="C377" s="322">
        <f>'Initial Info Client Demographic'!C363</f>
        <v>0</v>
      </c>
      <c r="D377" s="229"/>
      <c r="E377" s="237"/>
      <c r="F377" s="234"/>
      <c r="G377" s="241"/>
      <c r="H377" s="243"/>
      <c r="I377" s="213"/>
      <c r="J377" s="214"/>
      <c r="K377" s="168"/>
      <c r="L377" s="167"/>
      <c r="M377" s="216"/>
      <c r="N377" s="141"/>
      <c r="O377" s="249">
        <f t="shared" si="25"/>
        <v>0</v>
      </c>
      <c r="P377" s="140"/>
      <c r="Q377" s="253">
        <f t="shared" si="26"/>
        <v>0</v>
      </c>
      <c r="R377" s="254">
        <f t="shared" si="27"/>
        <v>0</v>
      </c>
      <c r="S377" s="211"/>
      <c r="U377" s="257">
        <f>'Initial Info Client Demographic'!D363</f>
        <v>0</v>
      </c>
      <c r="W377" s="179">
        <f>'Initial Info Client Demographic'!E363</f>
        <v>0</v>
      </c>
      <c r="X377" s="182">
        <f>'Initial Info Client Demographic'!F363</f>
        <v>0</v>
      </c>
      <c r="Y377" s="183">
        <f>'Initial Info Client Demographic'!G363</f>
        <v>0</v>
      </c>
      <c r="Z377" s="179">
        <f>'Initial Info Client Demographic'!H363</f>
        <v>0</v>
      </c>
      <c r="AA377" s="182">
        <f>'Initial Info Client Demographic'!I363</f>
        <v>0</v>
      </c>
      <c r="AB377" s="183">
        <f>'Initial Info Client Demographic'!E363</f>
        <v>0</v>
      </c>
      <c r="AC377" s="183">
        <f>'Initial Info Client Demographic'!F363</f>
        <v>0</v>
      </c>
      <c r="AD377" s="183">
        <f>'Initial Info Client Demographic'!G363</f>
        <v>0</v>
      </c>
      <c r="AE377" s="183">
        <f>'Initial Info Client Demographic'!H363</f>
        <v>0</v>
      </c>
      <c r="AF377" s="183">
        <f>'Initial Info Client Demographic'!I363</f>
        <v>0</v>
      </c>
      <c r="AG377" s="183">
        <f>'Initial Info Client Demographic'!J363</f>
        <v>0</v>
      </c>
    </row>
    <row r="378" spans="1:33" ht="50.1" customHeight="1" x14ac:dyDescent="0.25">
      <c r="A378" s="2">
        <f t="shared" si="28"/>
        <v>351</v>
      </c>
      <c r="B378" s="319">
        <f>'Initial Info Client Demographic'!B364</f>
        <v>0</v>
      </c>
      <c r="C378" s="320">
        <f>'Initial Info Client Demographic'!C364</f>
        <v>0</v>
      </c>
      <c r="D378" s="244"/>
      <c r="E378" s="236"/>
      <c r="F378" s="259"/>
      <c r="G378" s="238"/>
      <c r="H378" s="242"/>
      <c r="I378" s="213"/>
      <c r="J378" s="214"/>
      <c r="K378" s="169"/>
      <c r="L378" s="166"/>
      <c r="M378" s="215"/>
      <c r="N378" s="123"/>
      <c r="O378" s="249">
        <f t="shared" si="25"/>
        <v>0</v>
      </c>
      <c r="P378" s="96"/>
      <c r="Q378" s="251">
        <f t="shared" si="26"/>
        <v>0</v>
      </c>
      <c r="R378" s="252">
        <f t="shared" si="27"/>
        <v>0</v>
      </c>
      <c r="S378" s="211"/>
      <c r="U378" s="257">
        <f>'Initial Info Client Demographic'!D364</f>
        <v>0</v>
      </c>
      <c r="W378" s="179">
        <f>'Initial Info Client Demographic'!E364</f>
        <v>0</v>
      </c>
      <c r="X378" s="182">
        <f>'Initial Info Client Demographic'!F364</f>
        <v>0</v>
      </c>
      <c r="Y378" s="183">
        <f>'Initial Info Client Demographic'!G364</f>
        <v>0</v>
      </c>
      <c r="Z378" s="179">
        <f>'Initial Info Client Demographic'!H364</f>
        <v>0</v>
      </c>
      <c r="AA378" s="182">
        <f>'Initial Info Client Demographic'!I364</f>
        <v>0</v>
      </c>
      <c r="AB378" s="183">
        <f>'Initial Info Client Demographic'!E364</f>
        <v>0</v>
      </c>
      <c r="AC378" s="183">
        <f>'Initial Info Client Demographic'!F364</f>
        <v>0</v>
      </c>
      <c r="AD378" s="183">
        <f>'Initial Info Client Demographic'!G364</f>
        <v>0</v>
      </c>
      <c r="AE378" s="183">
        <f>'Initial Info Client Demographic'!H364</f>
        <v>0</v>
      </c>
      <c r="AF378" s="183">
        <f>'Initial Info Client Demographic'!I364</f>
        <v>0</v>
      </c>
      <c r="AG378" s="183">
        <f>'Initial Info Client Demographic'!J364</f>
        <v>0</v>
      </c>
    </row>
    <row r="379" spans="1:33" ht="50.1" customHeight="1" x14ac:dyDescent="0.25">
      <c r="A379" s="2">
        <f t="shared" si="28"/>
        <v>352</v>
      </c>
      <c r="B379" s="321">
        <f>'Initial Info Client Demographic'!B365</f>
        <v>0</v>
      </c>
      <c r="C379" s="322">
        <f>'Initial Info Client Demographic'!C365</f>
        <v>0</v>
      </c>
      <c r="D379" s="229"/>
      <c r="E379" s="237"/>
      <c r="F379" s="234"/>
      <c r="G379" s="239"/>
      <c r="H379" s="243"/>
      <c r="I379" s="213"/>
      <c r="J379" s="214"/>
      <c r="K379" s="168"/>
      <c r="L379" s="167"/>
      <c r="M379" s="216"/>
      <c r="N379" s="141"/>
      <c r="O379" s="249">
        <f t="shared" si="25"/>
        <v>0</v>
      </c>
      <c r="P379" s="140"/>
      <c r="Q379" s="253">
        <f t="shared" si="26"/>
        <v>0</v>
      </c>
      <c r="R379" s="254">
        <f t="shared" si="27"/>
        <v>0</v>
      </c>
      <c r="S379" s="211"/>
      <c r="U379" s="257">
        <f>'Initial Info Client Demographic'!D365</f>
        <v>0</v>
      </c>
      <c r="W379" s="179">
        <f>'Initial Info Client Demographic'!E365</f>
        <v>0</v>
      </c>
      <c r="X379" s="182">
        <f>'Initial Info Client Demographic'!F365</f>
        <v>0</v>
      </c>
      <c r="Y379" s="183">
        <f>'Initial Info Client Demographic'!G365</f>
        <v>0</v>
      </c>
      <c r="Z379" s="179">
        <f>'Initial Info Client Demographic'!H365</f>
        <v>0</v>
      </c>
      <c r="AA379" s="182">
        <f>'Initial Info Client Demographic'!I365</f>
        <v>0</v>
      </c>
      <c r="AB379" s="183">
        <f>'Initial Info Client Demographic'!E365</f>
        <v>0</v>
      </c>
      <c r="AC379" s="183">
        <f>'Initial Info Client Demographic'!F365</f>
        <v>0</v>
      </c>
      <c r="AD379" s="183">
        <f>'Initial Info Client Demographic'!G365</f>
        <v>0</v>
      </c>
      <c r="AE379" s="183">
        <f>'Initial Info Client Demographic'!H365</f>
        <v>0</v>
      </c>
      <c r="AF379" s="183">
        <f>'Initial Info Client Demographic'!I365</f>
        <v>0</v>
      </c>
      <c r="AG379" s="183">
        <f>'Initial Info Client Demographic'!J365</f>
        <v>0</v>
      </c>
    </row>
    <row r="380" spans="1:33" ht="50.1" customHeight="1" x14ac:dyDescent="0.25">
      <c r="A380" s="2">
        <f t="shared" si="28"/>
        <v>353</v>
      </c>
      <c r="B380" s="319">
        <f>'Initial Info Client Demographic'!B366</f>
        <v>0</v>
      </c>
      <c r="C380" s="320">
        <f>'Initial Info Client Demographic'!C366</f>
        <v>0</v>
      </c>
      <c r="D380" s="244"/>
      <c r="E380" s="236"/>
      <c r="F380" s="259"/>
      <c r="G380" s="238"/>
      <c r="H380" s="242"/>
      <c r="I380" s="213"/>
      <c r="J380" s="214"/>
      <c r="K380" s="169"/>
      <c r="L380" s="166"/>
      <c r="M380" s="215"/>
      <c r="N380" s="123"/>
      <c r="O380" s="249">
        <f t="shared" si="25"/>
        <v>0</v>
      </c>
      <c r="P380" s="96"/>
      <c r="Q380" s="251">
        <f t="shared" si="26"/>
        <v>0</v>
      </c>
      <c r="R380" s="252">
        <f t="shared" si="27"/>
        <v>0</v>
      </c>
      <c r="S380" s="211"/>
      <c r="U380" s="257">
        <f>'Initial Info Client Demographic'!D366</f>
        <v>0</v>
      </c>
      <c r="W380" s="179">
        <f>'Initial Info Client Demographic'!E366</f>
        <v>0</v>
      </c>
      <c r="X380" s="182">
        <f>'Initial Info Client Demographic'!F366</f>
        <v>0</v>
      </c>
      <c r="Y380" s="183">
        <f>'Initial Info Client Demographic'!G366</f>
        <v>0</v>
      </c>
      <c r="Z380" s="179">
        <f>'Initial Info Client Demographic'!H366</f>
        <v>0</v>
      </c>
      <c r="AA380" s="182">
        <f>'Initial Info Client Demographic'!I366</f>
        <v>0</v>
      </c>
      <c r="AB380" s="183">
        <f>'Initial Info Client Demographic'!E366</f>
        <v>0</v>
      </c>
      <c r="AC380" s="183">
        <f>'Initial Info Client Demographic'!F366</f>
        <v>0</v>
      </c>
      <c r="AD380" s="183">
        <f>'Initial Info Client Demographic'!G366</f>
        <v>0</v>
      </c>
      <c r="AE380" s="183">
        <f>'Initial Info Client Demographic'!H366</f>
        <v>0</v>
      </c>
      <c r="AF380" s="183">
        <f>'Initial Info Client Demographic'!I366</f>
        <v>0</v>
      </c>
      <c r="AG380" s="183">
        <f>'Initial Info Client Demographic'!J366</f>
        <v>0</v>
      </c>
    </row>
    <row r="381" spans="1:33" ht="50.1" customHeight="1" x14ac:dyDescent="0.25">
      <c r="A381" s="2">
        <f t="shared" si="28"/>
        <v>354</v>
      </c>
      <c r="B381" s="321">
        <f>'Initial Info Client Demographic'!B367</f>
        <v>0</v>
      </c>
      <c r="C381" s="322">
        <f>'Initial Info Client Demographic'!C367</f>
        <v>0</v>
      </c>
      <c r="D381" s="229"/>
      <c r="E381" s="237"/>
      <c r="F381" s="234"/>
      <c r="G381" s="239"/>
      <c r="H381" s="243"/>
      <c r="I381" s="213"/>
      <c r="J381" s="214"/>
      <c r="K381" s="168"/>
      <c r="L381" s="167"/>
      <c r="M381" s="216"/>
      <c r="N381" s="141"/>
      <c r="O381" s="249">
        <f t="shared" si="25"/>
        <v>0</v>
      </c>
      <c r="P381" s="140"/>
      <c r="Q381" s="253">
        <f t="shared" si="26"/>
        <v>0</v>
      </c>
      <c r="R381" s="254">
        <f t="shared" si="27"/>
        <v>0</v>
      </c>
      <c r="S381" s="211"/>
      <c r="U381" s="257">
        <f>'Initial Info Client Demographic'!D367</f>
        <v>0</v>
      </c>
      <c r="W381" s="179">
        <f>'Initial Info Client Demographic'!E367</f>
        <v>0</v>
      </c>
      <c r="X381" s="182">
        <f>'Initial Info Client Demographic'!F367</f>
        <v>0</v>
      </c>
      <c r="Y381" s="183">
        <f>'Initial Info Client Demographic'!G367</f>
        <v>0</v>
      </c>
      <c r="Z381" s="179">
        <f>'Initial Info Client Demographic'!H367</f>
        <v>0</v>
      </c>
      <c r="AA381" s="182">
        <f>'Initial Info Client Demographic'!I367</f>
        <v>0</v>
      </c>
      <c r="AB381" s="183">
        <f>'Initial Info Client Demographic'!E367</f>
        <v>0</v>
      </c>
      <c r="AC381" s="183">
        <f>'Initial Info Client Demographic'!F367</f>
        <v>0</v>
      </c>
      <c r="AD381" s="183">
        <f>'Initial Info Client Demographic'!G367</f>
        <v>0</v>
      </c>
      <c r="AE381" s="183">
        <f>'Initial Info Client Demographic'!H367</f>
        <v>0</v>
      </c>
      <c r="AF381" s="183">
        <f>'Initial Info Client Demographic'!I367</f>
        <v>0</v>
      </c>
      <c r="AG381" s="183">
        <f>'Initial Info Client Demographic'!J367</f>
        <v>0</v>
      </c>
    </row>
    <row r="382" spans="1:33" ht="50.1" customHeight="1" x14ac:dyDescent="0.25">
      <c r="A382" s="2">
        <f t="shared" si="28"/>
        <v>355</v>
      </c>
      <c r="B382" s="319">
        <f>'Initial Info Client Demographic'!B368</f>
        <v>0</v>
      </c>
      <c r="C382" s="320">
        <f>'Initial Info Client Demographic'!C368</f>
        <v>0</v>
      </c>
      <c r="D382" s="244"/>
      <c r="E382" s="236"/>
      <c r="F382" s="259"/>
      <c r="G382" s="238"/>
      <c r="H382" s="242"/>
      <c r="I382" s="213"/>
      <c r="J382" s="214"/>
      <c r="K382" s="169"/>
      <c r="L382" s="166"/>
      <c r="M382" s="215"/>
      <c r="N382" s="123"/>
      <c r="O382" s="249">
        <f t="shared" si="25"/>
        <v>0</v>
      </c>
      <c r="P382" s="96"/>
      <c r="Q382" s="251">
        <f t="shared" si="26"/>
        <v>0</v>
      </c>
      <c r="R382" s="252">
        <f t="shared" si="27"/>
        <v>0</v>
      </c>
      <c r="S382" s="211"/>
      <c r="U382" s="257">
        <f>'Initial Info Client Demographic'!D368</f>
        <v>0</v>
      </c>
      <c r="W382" s="179">
        <f>'Initial Info Client Demographic'!E368</f>
        <v>0</v>
      </c>
      <c r="X382" s="182">
        <f>'Initial Info Client Demographic'!F368</f>
        <v>0</v>
      </c>
      <c r="Y382" s="183">
        <f>'Initial Info Client Demographic'!G368</f>
        <v>0</v>
      </c>
      <c r="Z382" s="179">
        <f>'Initial Info Client Demographic'!H368</f>
        <v>0</v>
      </c>
      <c r="AA382" s="182">
        <f>'Initial Info Client Demographic'!I368</f>
        <v>0</v>
      </c>
      <c r="AB382" s="183">
        <f>'Initial Info Client Demographic'!E368</f>
        <v>0</v>
      </c>
      <c r="AC382" s="183">
        <f>'Initial Info Client Demographic'!F368</f>
        <v>0</v>
      </c>
      <c r="AD382" s="183">
        <f>'Initial Info Client Demographic'!G368</f>
        <v>0</v>
      </c>
      <c r="AE382" s="183">
        <f>'Initial Info Client Demographic'!H368</f>
        <v>0</v>
      </c>
      <c r="AF382" s="183">
        <f>'Initial Info Client Demographic'!I368</f>
        <v>0</v>
      </c>
      <c r="AG382" s="183">
        <f>'Initial Info Client Demographic'!J368</f>
        <v>0</v>
      </c>
    </row>
    <row r="383" spans="1:33" ht="50.1" customHeight="1" x14ac:dyDescent="0.25">
      <c r="A383" s="2">
        <f t="shared" si="28"/>
        <v>356</v>
      </c>
      <c r="B383" s="321">
        <f>'Initial Info Client Demographic'!B369</f>
        <v>0</v>
      </c>
      <c r="C383" s="322">
        <f>'Initial Info Client Demographic'!C369</f>
        <v>0</v>
      </c>
      <c r="D383" s="229"/>
      <c r="E383" s="237"/>
      <c r="F383" s="234"/>
      <c r="G383" s="239"/>
      <c r="H383" s="243"/>
      <c r="I383" s="213"/>
      <c r="J383" s="214"/>
      <c r="K383" s="168"/>
      <c r="L383" s="167"/>
      <c r="M383" s="216"/>
      <c r="N383" s="141"/>
      <c r="O383" s="249">
        <f t="shared" si="25"/>
        <v>0</v>
      </c>
      <c r="P383" s="140"/>
      <c r="Q383" s="253">
        <f t="shared" si="26"/>
        <v>0</v>
      </c>
      <c r="R383" s="254">
        <f t="shared" si="27"/>
        <v>0</v>
      </c>
      <c r="S383" s="211"/>
      <c r="U383" s="257">
        <f>'Initial Info Client Demographic'!D369</f>
        <v>0</v>
      </c>
      <c r="W383" s="179">
        <f>'Initial Info Client Demographic'!E369</f>
        <v>0</v>
      </c>
      <c r="X383" s="182">
        <f>'Initial Info Client Demographic'!F369</f>
        <v>0</v>
      </c>
      <c r="Y383" s="183">
        <f>'Initial Info Client Demographic'!G369</f>
        <v>0</v>
      </c>
      <c r="Z383" s="179">
        <f>'Initial Info Client Demographic'!H369</f>
        <v>0</v>
      </c>
      <c r="AA383" s="182">
        <f>'Initial Info Client Demographic'!I369</f>
        <v>0</v>
      </c>
      <c r="AB383" s="183">
        <f>'Initial Info Client Demographic'!E369</f>
        <v>0</v>
      </c>
      <c r="AC383" s="183">
        <f>'Initial Info Client Demographic'!F369</f>
        <v>0</v>
      </c>
      <c r="AD383" s="183">
        <f>'Initial Info Client Demographic'!G369</f>
        <v>0</v>
      </c>
      <c r="AE383" s="183">
        <f>'Initial Info Client Demographic'!H369</f>
        <v>0</v>
      </c>
      <c r="AF383" s="183">
        <f>'Initial Info Client Demographic'!I369</f>
        <v>0</v>
      </c>
      <c r="AG383" s="183">
        <f>'Initial Info Client Demographic'!J369</f>
        <v>0</v>
      </c>
    </row>
    <row r="384" spans="1:33" ht="50.1" customHeight="1" x14ac:dyDescent="0.25">
      <c r="A384" s="2">
        <f t="shared" si="28"/>
        <v>357</v>
      </c>
      <c r="B384" s="319">
        <f>'Initial Info Client Demographic'!B370</f>
        <v>0</v>
      </c>
      <c r="C384" s="320">
        <f>'Initial Info Client Demographic'!C370</f>
        <v>0</v>
      </c>
      <c r="D384" s="244"/>
      <c r="E384" s="236"/>
      <c r="F384" s="259"/>
      <c r="G384" s="238"/>
      <c r="H384" s="242"/>
      <c r="I384" s="213"/>
      <c r="J384" s="214"/>
      <c r="K384" s="169"/>
      <c r="L384" s="166"/>
      <c r="M384" s="215"/>
      <c r="N384" s="123"/>
      <c r="O384" s="249">
        <f t="shared" si="25"/>
        <v>0</v>
      </c>
      <c r="P384" s="96"/>
      <c r="Q384" s="251">
        <f t="shared" si="26"/>
        <v>0</v>
      </c>
      <c r="R384" s="252">
        <f t="shared" si="27"/>
        <v>0</v>
      </c>
      <c r="S384" s="211"/>
      <c r="U384" s="257">
        <f>'Initial Info Client Demographic'!D370</f>
        <v>0</v>
      </c>
      <c r="W384" s="179">
        <f>'Initial Info Client Demographic'!E370</f>
        <v>0</v>
      </c>
      <c r="X384" s="182">
        <f>'Initial Info Client Demographic'!F370</f>
        <v>0</v>
      </c>
      <c r="Y384" s="183">
        <f>'Initial Info Client Demographic'!G370</f>
        <v>0</v>
      </c>
      <c r="Z384" s="179">
        <f>'Initial Info Client Demographic'!H370</f>
        <v>0</v>
      </c>
      <c r="AA384" s="182">
        <f>'Initial Info Client Demographic'!I370</f>
        <v>0</v>
      </c>
      <c r="AB384" s="183">
        <f>'Initial Info Client Demographic'!E370</f>
        <v>0</v>
      </c>
      <c r="AC384" s="183">
        <f>'Initial Info Client Demographic'!F370</f>
        <v>0</v>
      </c>
      <c r="AD384" s="183">
        <f>'Initial Info Client Demographic'!G370</f>
        <v>0</v>
      </c>
      <c r="AE384" s="183">
        <f>'Initial Info Client Demographic'!H370</f>
        <v>0</v>
      </c>
      <c r="AF384" s="183">
        <f>'Initial Info Client Demographic'!I370</f>
        <v>0</v>
      </c>
      <c r="AG384" s="183">
        <f>'Initial Info Client Demographic'!J370</f>
        <v>0</v>
      </c>
    </row>
    <row r="385" spans="1:33" ht="50.1" customHeight="1" x14ac:dyDescent="0.25">
      <c r="A385" s="2">
        <f t="shared" si="28"/>
        <v>358</v>
      </c>
      <c r="B385" s="321">
        <f>'Initial Info Client Demographic'!B371</f>
        <v>0</v>
      </c>
      <c r="C385" s="322">
        <f>'Initial Info Client Demographic'!C371</f>
        <v>0</v>
      </c>
      <c r="D385" s="229"/>
      <c r="E385" s="237"/>
      <c r="F385" s="234"/>
      <c r="G385" s="239"/>
      <c r="H385" s="243"/>
      <c r="I385" s="213"/>
      <c r="J385" s="214"/>
      <c r="K385" s="168"/>
      <c r="L385" s="167"/>
      <c r="M385" s="216"/>
      <c r="N385" s="141"/>
      <c r="O385" s="249">
        <f t="shared" si="25"/>
        <v>0</v>
      </c>
      <c r="P385" s="140"/>
      <c r="Q385" s="253">
        <f t="shared" si="26"/>
        <v>0</v>
      </c>
      <c r="R385" s="254">
        <f t="shared" si="27"/>
        <v>0</v>
      </c>
      <c r="S385" s="211"/>
      <c r="U385" s="257">
        <f>'Initial Info Client Demographic'!D371</f>
        <v>0</v>
      </c>
      <c r="W385" s="179">
        <f>'Initial Info Client Demographic'!E371</f>
        <v>0</v>
      </c>
      <c r="X385" s="182">
        <f>'Initial Info Client Demographic'!F371</f>
        <v>0</v>
      </c>
      <c r="Y385" s="183">
        <f>'Initial Info Client Demographic'!G371</f>
        <v>0</v>
      </c>
      <c r="Z385" s="179">
        <f>'Initial Info Client Demographic'!H371</f>
        <v>0</v>
      </c>
      <c r="AA385" s="182">
        <f>'Initial Info Client Demographic'!I371</f>
        <v>0</v>
      </c>
      <c r="AB385" s="183">
        <f>'Initial Info Client Demographic'!E371</f>
        <v>0</v>
      </c>
      <c r="AC385" s="183">
        <f>'Initial Info Client Demographic'!F371</f>
        <v>0</v>
      </c>
      <c r="AD385" s="183">
        <f>'Initial Info Client Demographic'!G371</f>
        <v>0</v>
      </c>
      <c r="AE385" s="183">
        <f>'Initial Info Client Demographic'!H371</f>
        <v>0</v>
      </c>
      <c r="AF385" s="183">
        <f>'Initial Info Client Demographic'!I371</f>
        <v>0</v>
      </c>
      <c r="AG385" s="183">
        <f>'Initial Info Client Demographic'!J371</f>
        <v>0</v>
      </c>
    </row>
    <row r="386" spans="1:33" ht="50.1" customHeight="1" x14ac:dyDescent="0.25">
      <c r="A386" s="2">
        <f t="shared" si="28"/>
        <v>359</v>
      </c>
      <c r="B386" s="319">
        <f>'Initial Info Client Demographic'!B372</f>
        <v>0</v>
      </c>
      <c r="C386" s="320">
        <f>'Initial Info Client Demographic'!C372</f>
        <v>0</v>
      </c>
      <c r="D386" s="244"/>
      <c r="E386" s="236"/>
      <c r="F386" s="259"/>
      <c r="G386" s="240"/>
      <c r="H386" s="242"/>
      <c r="I386" s="213"/>
      <c r="J386" s="214"/>
      <c r="K386" s="169"/>
      <c r="L386" s="166"/>
      <c r="M386" s="215"/>
      <c r="N386" s="123"/>
      <c r="O386" s="249">
        <f t="shared" si="25"/>
        <v>0</v>
      </c>
      <c r="P386" s="96"/>
      <c r="Q386" s="251">
        <f t="shared" si="26"/>
        <v>0</v>
      </c>
      <c r="R386" s="252">
        <f t="shared" si="27"/>
        <v>0</v>
      </c>
      <c r="S386" s="211"/>
      <c r="U386" s="257">
        <f>'Initial Info Client Demographic'!D372</f>
        <v>0</v>
      </c>
      <c r="W386" s="179">
        <f>'Initial Info Client Demographic'!E372</f>
        <v>0</v>
      </c>
      <c r="X386" s="182">
        <f>'Initial Info Client Demographic'!F372</f>
        <v>0</v>
      </c>
      <c r="Y386" s="183">
        <f>'Initial Info Client Demographic'!G372</f>
        <v>0</v>
      </c>
      <c r="Z386" s="179">
        <f>'Initial Info Client Demographic'!H372</f>
        <v>0</v>
      </c>
      <c r="AA386" s="182">
        <f>'Initial Info Client Demographic'!I372</f>
        <v>0</v>
      </c>
      <c r="AB386" s="183">
        <f>'Initial Info Client Demographic'!E372</f>
        <v>0</v>
      </c>
      <c r="AC386" s="183">
        <f>'Initial Info Client Demographic'!F372</f>
        <v>0</v>
      </c>
      <c r="AD386" s="183">
        <f>'Initial Info Client Demographic'!G372</f>
        <v>0</v>
      </c>
      <c r="AE386" s="183">
        <f>'Initial Info Client Demographic'!H372</f>
        <v>0</v>
      </c>
      <c r="AF386" s="183">
        <f>'Initial Info Client Demographic'!I372</f>
        <v>0</v>
      </c>
      <c r="AG386" s="183">
        <f>'Initial Info Client Demographic'!J372</f>
        <v>0</v>
      </c>
    </row>
    <row r="387" spans="1:33" ht="50.1" customHeight="1" x14ac:dyDescent="0.25">
      <c r="A387" s="2">
        <f t="shared" si="28"/>
        <v>360</v>
      </c>
      <c r="B387" s="321">
        <f>'Initial Info Client Demographic'!B373</f>
        <v>0</v>
      </c>
      <c r="C387" s="322">
        <f>'Initial Info Client Demographic'!C373</f>
        <v>0</v>
      </c>
      <c r="D387" s="229"/>
      <c r="E387" s="237"/>
      <c r="F387" s="234"/>
      <c r="G387" s="241"/>
      <c r="H387" s="243"/>
      <c r="I387" s="213"/>
      <c r="J387" s="214"/>
      <c r="K387" s="168"/>
      <c r="L387" s="167"/>
      <c r="M387" s="216"/>
      <c r="N387" s="141"/>
      <c r="O387" s="249">
        <f t="shared" si="25"/>
        <v>0</v>
      </c>
      <c r="P387" s="140"/>
      <c r="Q387" s="253">
        <f t="shared" si="26"/>
        <v>0</v>
      </c>
      <c r="R387" s="254">
        <f t="shared" si="27"/>
        <v>0</v>
      </c>
      <c r="S387" s="211"/>
      <c r="U387" s="257">
        <f>'Initial Info Client Demographic'!D373</f>
        <v>0</v>
      </c>
      <c r="W387" s="179">
        <f>'Initial Info Client Demographic'!E373</f>
        <v>0</v>
      </c>
      <c r="X387" s="182">
        <f>'Initial Info Client Demographic'!F373</f>
        <v>0</v>
      </c>
      <c r="Y387" s="183">
        <f>'Initial Info Client Demographic'!G373</f>
        <v>0</v>
      </c>
      <c r="Z387" s="179">
        <f>'Initial Info Client Demographic'!H373</f>
        <v>0</v>
      </c>
      <c r="AA387" s="182">
        <f>'Initial Info Client Demographic'!I373</f>
        <v>0</v>
      </c>
      <c r="AB387" s="183">
        <f>'Initial Info Client Demographic'!E373</f>
        <v>0</v>
      </c>
      <c r="AC387" s="183">
        <f>'Initial Info Client Demographic'!F373</f>
        <v>0</v>
      </c>
      <c r="AD387" s="183">
        <f>'Initial Info Client Demographic'!G373</f>
        <v>0</v>
      </c>
      <c r="AE387" s="183">
        <f>'Initial Info Client Demographic'!H373</f>
        <v>0</v>
      </c>
      <c r="AF387" s="183">
        <f>'Initial Info Client Demographic'!I373</f>
        <v>0</v>
      </c>
      <c r="AG387" s="183">
        <f>'Initial Info Client Demographic'!J373</f>
        <v>0</v>
      </c>
    </row>
    <row r="388" spans="1:33" ht="50.1" customHeight="1" x14ac:dyDescent="0.25">
      <c r="A388" s="2">
        <f t="shared" si="28"/>
        <v>361</v>
      </c>
      <c r="B388" s="319">
        <f>'Initial Info Client Demographic'!B374</f>
        <v>0</v>
      </c>
      <c r="C388" s="320">
        <f>'Initial Info Client Demographic'!C374</f>
        <v>0</v>
      </c>
      <c r="D388" s="244"/>
      <c r="E388" s="236"/>
      <c r="F388" s="259"/>
      <c r="G388" s="238"/>
      <c r="H388" s="242"/>
      <c r="I388" s="213"/>
      <c r="J388" s="214"/>
      <c r="K388" s="169"/>
      <c r="L388" s="166"/>
      <c r="M388" s="215"/>
      <c r="N388" s="123"/>
      <c r="O388" s="249">
        <f t="shared" si="25"/>
        <v>0</v>
      </c>
      <c r="P388" s="96"/>
      <c r="Q388" s="251">
        <f t="shared" si="26"/>
        <v>0</v>
      </c>
      <c r="R388" s="252">
        <f t="shared" si="27"/>
        <v>0</v>
      </c>
      <c r="S388" s="211"/>
      <c r="U388" s="257">
        <f>'Initial Info Client Demographic'!D374</f>
        <v>0</v>
      </c>
      <c r="W388" s="179">
        <f>'Initial Info Client Demographic'!E374</f>
        <v>0</v>
      </c>
      <c r="X388" s="182">
        <f>'Initial Info Client Demographic'!F374</f>
        <v>0</v>
      </c>
      <c r="Y388" s="183">
        <f>'Initial Info Client Demographic'!G374</f>
        <v>0</v>
      </c>
      <c r="Z388" s="179">
        <f>'Initial Info Client Demographic'!H374</f>
        <v>0</v>
      </c>
      <c r="AA388" s="182">
        <f>'Initial Info Client Demographic'!I374</f>
        <v>0</v>
      </c>
      <c r="AB388" s="183">
        <f>'Initial Info Client Demographic'!E374</f>
        <v>0</v>
      </c>
      <c r="AC388" s="183">
        <f>'Initial Info Client Demographic'!F374</f>
        <v>0</v>
      </c>
      <c r="AD388" s="183">
        <f>'Initial Info Client Demographic'!G374</f>
        <v>0</v>
      </c>
      <c r="AE388" s="183">
        <f>'Initial Info Client Demographic'!H374</f>
        <v>0</v>
      </c>
      <c r="AF388" s="183">
        <f>'Initial Info Client Demographic'!I374</f>
        <v>0</v>
      </c>
      <c r="AG388" s="183">
        <f>'Initial Info Client Demographic'!J374</f>
        <v>0</v>
      </c>
    </row>
    <row r="389" spans="1:33" ht="50.1" customHeight="1" x14ac:dyDescent="0.25">
      <c r="A389" s="2">
        <f t="shared" si="28"/>
        <v>362</v>
      </c>
      <c r="B389" s="321">
        <f>'Initial Info Client Demographic'!B375</f>
        <v>0</v>
      </c>
      <c r="C389" s="322">
        <f>'Initial Info Client Demographic'!C375</f>
        <v>0</v>
      </c>
      <c r="D389" s="229"/>
      <c r="E389" s="237"/>
      <c r="F389" s="234"/>
      <c r="G389" s="239"/>
      <c r="H389" s="243"/>
      <c r="I389" s="213"/>
      <c r="J389" s="214"/>
      <c r="K389" s="168"/>
      <c r="L389" s="167"/>
      <c r="M389" s="216"/>
      <c r="N389" s="141"/>
      <c r="O389" s="249">
        <f t="shared" si="25"/>
        <v>0</v>
      </c>
      <c r="P389" s="140"/>
      <c r="Q389" s="253">
        <f t="shared" si="26"/>
        <v>0</v>
      </c>
      <c r="R389" s="254">
        <f t="shared" si="27"/>
        <v>0</v>
      </c>
      <c r="S389" s="211"/>
      <c r="U389" s="257">
        <f>'Initial Info Client Demographic'!D375</f>
        <v>0</v>
      </c>
      <c r="W389" s="179">
        <f>'Initial Info Client Demographic'!E375</f>
        <v>0</v>
      </c>
      <c r="X389" s="182">
        <f>'Initial Info Client Demographic'!F375</f>
        <v>0</v>
      </c>
      <c r="Y389" s="183">
        <f>'Initial Info Client Demographic'!G375</f>
        <v>0</v>
      </c>
      <c r="Z389" s="179">
        <f>'Initial Info Client Demographic'!H375</f>
        <v>0</v>
      </c>
      <c r="AA389" s="182">
        <f>'Initial Info Client Demographic'!I375</f>
        <v>0</v>
      </c>
      <c r="AB389" s="183">
        <f>'Initial Info Client Demographic'!E375</f>
        <v>0</v>
      </c>
      <c r="AC389" s="183">
        <f>'Initial Info Client Demographic'!F375</f>
        <v>0</v>
      </c>
      <c r="AD389" s="183">
        <f>'Initial Info Client Demographic'!G375</f>
        <v>0</v>
      </c>
      <c r="AE389" s="183">
        <f>'Initial Info Client Demographic'!H375</f>
        <v>0</v>
      </c>
      <c r="AF389" s="183">
        <f>'Initial Info Client Demographic'!I375</f>
        <v>0</v>
      </c>
      <c r="AG389" s="183">
        <f>'Initial Info Client Demographic'!J375</f>
        <v>0</v>
      </c>
    </row>
    <row r="390" spans="1:33" ht="50.1" customHeight="1" x14ac:dyDescent="0.25">
      <c r="A390" s="2">
        <f t="shared" si="28"/>
        <v>363</v>
      </c>
      <c r="B390" s="319">
        <f>'Initial Info Client Demographic'!B376</f>
        <v>0</v>
      </c>
      <c r="C390" s="320">
        <f>'Initial Info Client Demographic'!C376</f>
        <v>0</v>
      </c>
      <c r="D390" s="244"/>
      <c r="E390" s="236"/>
      <c r="F390" s="259"/>
      <c r="G390" s="238"/>
      <c r="H390" s="242"/>
      <c r="I390" s="213"/>
      <c r="J390" s="214"/>
      <c r="K390" s="169"/>
      <c r="L390" s="166"/>
      <c r="M390" s="215"/>
      <c r="N390" s="123"/>
      <c r="O390" s="249">
        <f t="shared" si="25"/>
        <v>0</v>
      </c>
      <c r="P390" s="96"/>
      <c r="Q390" s="251">
        <f t="shared" si="26"/>
        <v>0</v>
      </c>
      <c r="R390" s="252">
        <f t="shared" si="27"/>
        <v>0</v>
      </c>
      <c r="S390" s="211"/>
      <c r="U390" s="257">
        <f>'Initial Info Client Demographic'!D376</f>
        <v>0</v>
      </c>
      <c r="W390" s="179">
        <f>'Initial Info Client Demographic'!E376</f>
        <v>0</v>
      </c>
      <c r="X390" s="182">
        <f>'Initial Info Client Demographic'!F376</f>
        <v>0</v>
      </c>
      <c r="Y390" s="183">
        <f>'Initial Info Client Demographic'!G376</f>
        <v>0</v>
      </c>
      <c r="Z390" s="179">
        <f>'Initial Info Client Demographic'!H376</f>
        <v>0</v>
      </c>
      <c r="AA390" s="182">
        <f>'Initial Info Client Demographic'!I376</f>
        <v>0</v>
      </c>
      <c r="AB390" s="183">
        <f>'Initial Info Client Demographic'!E376</f>
        <v>0</v>
      </c>
      <c r="AC390" s="183">
        <f>'Initial Info Client Demographic'!F376</f>
        <v>0</v>
      </c>
      <c r="AD390" s="183">
        <f>'Initial Info Client Demographic'!G376</f>
        <v>0</v>
      </c>
      <c r="AE390" s="183">
        <f>'Initial Info Client Demographic'!H376</f>
        <v>0</v>
      </c>
      <c r="AF390" s="183">
        <f>'Initial Info Client Demographic'!I376</f>
        <v>0</v>
      </c>
      <c r="AG390" s="183">
        <f>'Initial Info Client Demographic'!J376</f>
        <v>0</v>
      </c>
    </row>
    <row r="391" spans="1:33" ht="50.1" customHeight="1" x14ac:dyDescent="0.25">
      <c r="A391" s="2">
        <f t="shared" si="28"/>
        <v>364</v>
      </c>
      <c r="B391" s="321">
        <f>'Initial Info Client Demographic'!B377</f>
        <v>0</v>
      </c>
      <c r="C391" s="322">
        <f>'Initial Info Client Demographic'!C377</f>
        <v>0</v>
      </c>
      <c r="D391" s="229"/>
      <c r="E391" s="237"/>
      <c r="F391" s="234"/>
      <c r="G391" s="239"/>
      <c r="H391" s="243"/>
      <c r="I391" s="213"/>
      <c r="J391" s="214"/>
      <c r="K391" s="168"/>
      <c r="L391" s="167"/>
      <c r="M391" s="216"/>
      <c r="N391" s="141"/>
      <c r="O391" s="249">
        <f t="shared" si="25"/>
        <v>0</v>
      </c>
      <c r="P391" s="140"/>
      <c r="Q391" s="253">
        <f t="shared" si="26"/>
        <v>0</v>
      </c>
      <c r="R391" s="254">
        <f t="shared" si="27"/>
        <v>0</v>
      </c>
      <c r="S391" s="211"/>
      <c r="U391" s="257">
        <f>'Initial Info Client Demographic'!D377</f>
        <v>0</v>
      </c>
      <c r="W391" s="179">
        <f>'Initial Info Client Demographic'!E377</f>
        <v>0</v>
      </c>
      <c r="X391" s="182">
        <f>'Initial Info Client Demographic'!F377</f>
        <v>0</v>
      </c>
      <c r="Y391" s="183">
        <f>'Initial Info Client Demographic'!G377</f>
        <v>0</v>
      </c>
      <c r="Z391" s="179">
        <f>'Initial Info Client Demographic'!H377</f>
        <v>0</v>
      </c>
      <c r="AA391" s="182">
        <f>'Initial Info Client Demographic'!I377</f>
        <v>0</v>
      </c>
      <c r="AB391" s="183">
        <f>'Initial Info Client Demographic'!E377</f>
        <v>0</v>
      </c>
      <c r="AC391" s="183">
        <f>'Initial Info Client Demographic'!F377</f>
        <v>0</v>
      </c>
      <c r="AD391" s="183">
        <f>'Initial Info Client Demographic'!G377</f>
        <v>0</v>
      </c>
      <c r="AE391" s="183">
        <f>'Initial Info Client Demographic'!H377</f>
        <v>0</v>
      </c>
      <c r="AF391" s="183">
        <f>'Initial Info Client Demographic'!I377</f>
        <v>0</v>
      </c>
      <c r="AG391" s="183">
        <f>'Initial Info Client Demographic'!J377</f>
        <v>0</v>
      </c>
    </row>
    <row r="392" spans="1:33" ht="50.1" customHeight="1" x14ac:dyDescent="0.25">
      <c r="A392" s="2">
        <f t="shared" si="28"/>
        <v>365</v>
      </c>
      <c r="B392" s="319">
        <f>'Initial Info Client Demographic'!B378</f>
        <v>0</v>
      </c>
      <c r="C392" s="320">
        <f>'Initial Info Client Demographic'!C378</f>
        <v>0</v>
      </c>
      <c r="D392" s="244"/>
      <c r="E392" s="236"/>
      <c r="F392" s="259"/>
      <c r="G392" s="238"/>
      <c r="H392" s="242"/>
      <c r="I392" s="213"/>
      <c r="J392" s="214"/>
      <c r="K392" s="169"/>
      <c r="L392" s="166"/>
      <c r="M392" s="215"/>
      <c r="N392" s="123"/>
      <c r="O392" s="249">
        <f t="shared" si="25"/>
        <v>0</v>
      </c>
      <c r="P392" s="96"/>
      <c r="Q392" s="251">
        <f t="shared" si="26"/>
        <v>0</v>
      </c>
      <c r="R392" s="252">
        <f t="shared" si="27"/>
        <v>0</v>
      </c>
      <c r="S392" s="211"/>
      <c r="U392" s="257">
        <f>'Initial Info Client Demographic'!D378</f>
        <v>0</v>
      </c>
      <c r="W392" s="179">
        <f>'Initial Info Client Demographic'!E378</f>
        <v>0</v>
      </c>
      <c r="X392" s="182">
        <f>'Initial Info Client Demographic'!F378</f>
        <v>0</v>
      </c>
      <c r="Y392" s="183">
        <f>'Initial Info Client Demographic'!G378</f>
        <v>0</v>
      </c>
      <c r="Z392" s="179">
        <f>'Initial Info Client Demographic'!H378</f>
        <v>0</v>
      </c>
      <c r="AA392" s="182">
        <f>'Initial Info Client Demographic'!I378</f>
        <v>0</v>
      </c>
      <c r="AB392" s="183">
        <f>'Initial Info Client Demographic'!E378</f>
        <v>0</v>
      </c>
      <c r="AC392" s="183">
        <f>'Initial Info Client Demographic'!F378</f>
        <v>0</v>
      </c>
      <c r="AD392" s="183">
        <f>'Initial Info Client Demographic'!G378</f>
        <v>0</v>
      </c>
      <c r="AE392" s="183">
        <f>'Initial Info Client Demographic'!H378</f>
        <v>0</v>
      </c>
      <c r="AF392" s="183">
        <f>'Initial Info Client Demographic'!I378</f>
        <v>0</v>
      </c>
      <c r="AG392" s="183">
        <f>'Initial Info Client Demographic'!J378</f>
        <v>0</v>
      </c>
    </row>
    <row r="393" spans="1:33" ht="50.1" customHeight="1" x14ac:dyDescent="0.25">
      <c r="A393" s="2">
        <f t="shared" si="28"/>
        <v>366</v>
      </c>
      <c r="B393" s="321">
        <f>'Initial Info Client Demographic'!B379</f>
        <v>0</v>
      </c>
      <c r="C393" s="322">
        <f>'Initial Info Client Demographic'!C379</f>
        <v>0</v>
      </c>
      <c r="D393" s="229"/>
      <c r="E393" s="237"/>
      <c r="F393" s="234"/>
      <c r="G393" s="239"/>
      <c r="H393" s="243"/>
      <c r="I393" s="213"/>
      <c r="J393" s="214"/>
      <c r="K393" s="168"/>
      <c r="L393" s="167"/>
      <c r="M393" s="216"/>
      <c r="N393" s="141"/>
      <c r="O393" s="249">
        <f t="shared" si="25"/>
        <v>0</v>
      </c>
      <c r="P393" s="140"/>
      <c r="Q393" s="253">
        <f t="shared" si="26"/>
        <v>0</v>
      </c>
      <c r="R393" s="254">
        <f t="shared" si="27"/>
        <v>0</v>
      </c>
      <c r="S393" s="211"/>
      <c r="U393" s="257">
        <f>'Initial Info Client Demographic'!D379</f>
        <v>0</v>
      </c>
      <c r="W393" s="179">
        <f>'Initial Info Client Demographic'!E379</f>
        <v>0</v>
      </c>
      <c r="X393" s="182">
        <f>'Initial Info Client Demographic'!F379</f>
        <v>0</v>
      </c>
      <c r="Y393" s="183">
        <f>'Initial Info Client Demographic'!G379</f>
        <v>0</v>
      </c>
      <c r="Z393" s="179">
        <f>'Initial Info Client Demographic'!H379</f>
        <v>0</v>
      </c>
      <c r="AA393" s="182">
        <f>'Initial Info Client Demographic'!I379</f>
        <v>0</v>
      </c>
      <c r="AB393" s="183">
        <f>'Initial Info Client Demographic'!E379</f>
        <v>0</v>
      </c>
      <c r="AC393" s="183">
        <f>'Initial Info Client Demographic'!F379</f>
        <v>0</v>
      </c>
      <c r="AD393" s="183">
        <f>'Initial Info Client Demographic'!G379</f>
        <v>0</v>
      </c>
      <c r="AE393" s="183">
        <f>'Initial Info Client Demographic'!H379</f>
        <v>0</v>
      </c>
      <c r="AF393" s="183">
        <f>'Initial Info Client Demographic'!I379</f>
        <v>0</v>
      </c>
      <c r="AG393" s="183">
        <f>'Initial Info Client Demographic'!J379</f>
        <v>0</v>
      </c>
    </row>
    <row r="394" spans="1:33" ht="50.1" customHeight="1" x14ac:dyDescent="0.25">
      <c r="A394" s="2">
        <f t="shared" si="28"/>
        <v>367</v>
      </c>
      <c r="B394" s="319">
        <f>'Initial Info Client Demographic'!B380</f>
        <v>0</v>
      </c>
      <c r="C394" s="320">
        <f>'Initial Info Client Demographic'!C380</f>
        <v>0</v>
      </c>
      <c r="D394" s="244"/>
      <c r="E394" s="236"/>
      <c r="F394" s="259"/>
      <c r="G394" s="238"/>
      <c r="H394" s="242"/>
      <c r="I394" s="213"/>
      <c r="J394" s="214"/>
      <c r="K394" s="169"/>
      <c r="L394" s="166"/>
      <c r="M394" s="215"/>
      <c r="N394" s="123"/>
      <c r="O394" s="249">
        <f t="shared" si="25"/>
        <v>0</v>
      </c>
      <c r="P394" s="96"/>
      <c r="Q394" s="251">
        <f t="shared" si="26"/>
        <v>0</v>
      </c>
      <c r="R394" s="252">
        <f t="shared" si="27"/>
        <v>0</v>
      </c>
      <c r="S394" s="211"/>
      <c r="U394" s="257">
        <f>'Initial Info Client Demographic'!D380</f>
        <v>0</v>
      </c>
      <c r="W394" s="179">
        <f>'Initial Info Client Demographic'!E380</f>
        <v>0</v>
      </c>
      <c r="X394" s="182">
        <f>'Initial Info Client Demographic'!F380</f>
        <v>0</v>
      </c>
      <c r="Y394" s="183">
        <f>'Initial Info Client Demographic'!G380</f>
        <v>0</v>
      </c>
      <c r="Z394" s="179">
        <f>'Initial Info Client Demographic'!H380</f>
        <v>0</v>
      </c>
      <c r="AA394" s="182">
        <f>'Initial Info Client Demographic'!I380</f>
        <v>0</v>
      </c>
      <c r="AB394" s="183">
        <f>'Initial Info Client Demographic'!E380</f>
        <v>0</v>
      </c>
      <c r="AC394" s="183">
        <f>'Initial Info Client Demographic'!F380</f>
        <v>0</v>
      </c>
      <c r="AD394" s="183">
        <f>'Initial Info Client Demographic'!G380</f>
        <v>0</v>
      </c>
      <c r="AE394" s="183">
        <f>'Initial Info Client Demographic'!H380</f>
        <v>0</v>
      </c>
      <c r="AF394" s="183">
        <f>'Initial Info Client Demographic'!I380</f>
        <v>0</v>
      </c>
      <c r="AG394" s="183">
        <f>'Initial Info Client Demographic'!J380</f>
        <v>0</v>
      </c>
    </row>
    <row r="395" spans="1:33" ht="50.1" customHeight="1" x14ac:dyDescent="0.25">
      <c r="A395" s="2">
        <f t="shared" si="28"/>
        <v>368</v>
      </c>
      <c r="B395" s="321">
        <f>'Initial Info Client Demographic'!B381</f>
        <v>0</v>
      </c>
      <c r="C395" s="322">
        <f>'Initial Info Client Demographic'!C381</f>
        <v>0</v>
      </c>
      <c r="D395" s="229"/>
      <c r="E395" s="237"/>
      <c r="F395" s="234"/>
      <c r="G395" s="239"/>
      <c r="H395" s="243"/>
      <c r="I395" s="213"/>
      <c r="J395" s="214"/>
      <c r="K395" s="168"/>
      <c r="L395" s="167"/>
      <c r="M395" s="216"/>
      <c r="N395" s="141"/>
      <c r="O395" s="249">
        <f t="shared" si="25"/>
        <v>0</v>
      </c>
      <c r="P395" s="140"/>
      <c r="Q395" s="253">
        <f t="shared" si="26"/>
        <v>0</v>
      </c>
      <c r="R395" s="254">
        <f t="shared" si="27"/>
        <v>0</v>
      </c>
      <c r="S395" s="211"/>
      <c r="U395" s="257">
        <f>'Initial Info Client Demographic'!D381</f>
        <v>0</v>
      </c>
      <c r="W395" s="179">
        <f>'Initial Info Client Demographic'!E381</f>
        <v>0</v>
      </c>
      <c r="X395" s="182">
        <f>'Initial Info Client Demographic'!F381</f>
        <v>0</v>
      </c>
      <c r="Y395" s="183">
        <f>'Initial Info Client Demographic'!G381</f>
        <v>0</v>
      </c>
      <c r="Z395" s="179">
        <f>'Initial Info Client Demographic'!H381</f>
        <v>0</v>
      </c>
      <c r="AA395" s="182">
        <f>'Initial Info Client Demographic'!I381</f>
        <v>0</v>
      </c>
      <c r="AB395" s="183">
        <f>'Initial Info Client Demographic'!E381</f>
        <v>0</v>
      </c>
      <c r="AC395" s="183">
        <f>'Initial Info Client Demographic'!F381</f>
        <v>0</v>
      </c>
      <c r="AD395" s="183">
        <f>'Initial Info Client Demographic'!G381</f>
        <v>0</v>
      </c>
      <c r="AE395" s="183">
        <f>'Initial Info Client Demographic'!H381</f>
        <v>0</v>
      </c>
      <c r="AF395" s="183">
        <f>'Initial Info Client Demographic'!I381</f>
        <v>0</v>
      </c>
      <c r="AG395" s="183">
        <f>'Initial Info Client Demographic'!J381</f>
        <v>0</v>
      </c>
    </row>
    <row r="396" spans="1:33" ht="50.1" customHeight="1" x14ac:dyDescent="0.25">
      <c r="A396" s="2">
        <f t="shared" si="28"/>
        <v>369</v>
      </c>
      <c r="B396" s="319">
        <f>'Initial Info Client Demographic'!B382</f>
        <v>0</v>
      </c>
      <c r="C396" s="320">
        <f>'Initial Info Client Demographic'!C382</f>
        <v>0</v>
      </c>
      <c r="D396" s="244"/>
      <c r="E396" s="236"/>
      <c r="F396" s="259"/>
      <c r="G396" s="240"/>
      <c r="H396" s="242"/>
      <c r="I396" s="213"/>
      <c r="J396" s="214"/>
      <c r="K396" s="169"/>
      <c r="L396" s="166"/>
      <c r="M396" s="215"/>
      <c r="N396" s="123"/>
      <c r="O396" s="249">
        <f t="shared" si="25"/>
        <v>0</v>
      </c>
      <c r="P396" s="96"/>
      <c r="Q396" s="251">
        <f t="shared" si="26"/>
        <v>0</v>
      </c>
      <c r="R396" s="252">
        <f t="shared" si="27"/>
        <v>0</v>
      </c>
      <c r="S396" s="211"/>
      <c r="U396" s="257">
        <f>'Initial Info Client Demographic'!D382</f>
        <v>0</v>
      </c>
      <c r="W396" s="179">
        <f>'Initial Info Client Demographic'!E382</f>
        <v>0</v>
      </c>
      <c r="X396" s="182">
        <f>'Initial Info Client Demographic'!F382</f>
        <v>0</v>
      </c>
      <c r="Y396" s="183">
        <f>'Initial Info Client Demographic'!G382</f>
        <v>0</v>
      </c>
      <c r="Z396" s="179">
        <f>'Initial Info Client Demographic'!H382</f>
        <v>0</v>
      </c>
      <c r="AA396" s="182">
        <f>'Initial Info Client Demographic'!I382</f>
        <v>0</v>
      </c>
      <c r="AB396" s="183">
        <f>'Initial Info Client Demographic'!E382</f>
        <v>0</v>
      </c>
      <c r="AC396" s="183">
        <f>'Initial Info Client Demographic'!F382</f>
        <v>0</v>
      </c>
      <c r="AD396" s="183">
        <f>'Initial Info Client Demographic'!G382</f>
        <v>0</v>
      </c>
      <c r="AE396" s="183">
        <f>'Initial Info Client Demographic'!H382</f>
        <v>0</v>
      </c>
      <c r="AF396" s="183">
        <f>'Initial Info Client Demographic'!I382</f>
        <v>0</v>
      </c>
      <c r="AG396" s="183">
        <f>'Initial Info Client Demographic'!J382</f>
        <v>0</v>
      </c>
    </row>
    <row r="397" spans="1:33" ht="50.1" customHeight="1" x14ac:dyDescent="0.25">
      <c r="A397" s="2">
        <f t="shared" si="28"/>
        <v>370</v>
      </c>
      <c r="B397" s="321">
        <f>'Initial Info Client Demographic'!B383</f>
        <v>0</v>
      </c>
      <c r="C397" s="322">
        <f>'Initial Info Client Demographic'!C383</f>
        <v>0</v>
      </c>
      <c r="D397" s="229"/>
      <c r="E397" s="237"/>
      <c r="F397" s="234"/>
      <c r="G397" s="241"/>
      <c r="H397" s="243"/>
      <c r="I397" s="213"/>
      <c r="J397" s="214"/>
      <c r="K397" s="168"/>
      <c r="L397" s="167"/>
      <c r="M397" s="216"/>
      <c r="N397" s="141"/>
      <c r="O397" s="249">
        <f t="shared" si="25"/>
        <v>0</v>
      </c>
      <c r="P397" s="140"/>
      <c r="Q397" s="253">
        <f t="shared" si="26"/>
        <v>0</v>
      </c>
      <c r="R397" s="254">
        <f t="shared" si="27"/>
        <v>0</v>
      </c>
      <c r="S397" s="211"/>
      <c r="U397" s="257">
        <f>'Initial Info Client Demographic'!D383</f>
        <v>0</v>
      </c>
      <c r="W397" s="179">
        <f>'Initial Info Client Demographic'!E383</f>
        <v>0</v>
      </c>
      <c r="X397" s="182">
        <f>'Initial Info Client Demographic'!F383</f>
        <v>0</v>
      </c>
      <c r="Y397" s="183">
        <f>'Initial Info Client Demographic'!G383</f>
        <v>0</v>
      </c>
      <c r="Z397" s="179">
        <f>'Initial Info Client Demographic'!H383</f>
        <v>0</v>
      </c>
      <c r="AA397" s="182">
        <f>'Initial Info Client Demographic'!I383</f>
        <v>0</v>
      </c>
      <c r="AB397" s="183">
        <f>'Initial Info Client Demographic'!E383</f>
        <v>0</v>
      </c>
      <c r="AC397" s="183">
        <f>'Initial Info Client Demographic'!F383</f>
        <v>0</v>
      </c>
      <c r="AD397" s="183">
        <f>'Initial Info Client Demographic'!G383</f>
        <v>0</v>
      </c>
      <c r="AE397" s="183">
        <f>'Initial Info Client Demographic'!H383</f>
        <v>0</v>
      </c>
      <c r="AF397" s="183">
        <f>'Initial Info Client Demographic'!I383</f>
        <v>0</v>
      </c>
      <c r="AG397" s="183">
        <f>'Initial Info Client Demographic'!J383</f>
        <v>0</v>
      </c>
    </row>
    <row r="398" spans="1:33" ht="50.1" customHeight="1" x14ac:dyDescent="0.25">
      <c r="A398" s="2">
        <f t="shared" si="28"/>
        <v>371</v>
      </c>
      <c r="B398" s="319">
        <f>'Initial Info Client Demographic'!B384</f>
        <v>0</v>
      </c>
      <c r="C398" s="320">
        <f>'Initial Info Client Demographic'!C384</f>
        <v>0</v>
      </c>
      <c r="D398" s="244"/>
      <c r="E398" s="236"/>
      <c r="F398" s="259"/>
      <c r="G398" s="238"/>
      <c r="H398" s="242"/>
      <c r="I398" s="213"/>
      <c r="J398" s="214"/>
      <c r="K398" s="169"/>
      <c r="L398" s="166"/>
      <c r="M398" s="215"/>
      <c r="N398" s="123"/>
      <c r="O398" s="249">
        <f t="shared" si="25"/>
        <v>0</v>
      </c>
      <c r="P398" s="96"/>
      <c r="Q398" s="251">
        <f t="shared" si="26"/>
        <v>0</v>
      </c>
      <c r="R398" s="252">
        <f t="shared" si="27"/>
        <v>0</v>
      </c>
      <c r="S398" s="211"/>
      <c r="U398" s="257">
        <f>'Initial Info Client Demographic'!D384</f>
        <v>0</v>
      </c>
      <c r="W398" s="179">
        <f>'Initial Info Client Demographic'!E384</f>
        <v>0</v>
      </c>
      <c r="X398" s="182">
        <f>'Initial Info Client Demographic'!F384</f>
        <v>0</v>
      </c>
      <c r="Y398" s="183">
        <f>'Initial Info Client Demographic'!G384</f>
        <v>0</v>
      </c>
      <c r="Z398" s="179">
        <f>'Initial Info Client Demographic'!H384</f>
        <v>0</v>
      </c>
      <c r="AA398" s="182">
        <f>'Initial Info Client Demographic'!I384</f>
        <v>0</v>
      </c>
      <c r="AB398" s="183">
        <f>'Initial Info Client Demographic'!E384</f>
        <v>0</v>
      </c>
      <c r="AC398" s="183">
        <f>'Initial Info Client Demographic'!F384</f>
        <v>0</v>
      </c>
      <c r="AD398" s="183">
        <f>'Initial Info Client Demographic'!G384</f>
        <v>0</v>
      </c>
      <c r="AE398" s="183">
        <f>'Initial Info Client Demographic'!H384</f>
        <v>0</v>
      </c>
      <c r="AF398" s="183">
        <f>'Initial Info Client Demographic'!I384</f>
        <v>0</v>
      </c>
      <c r="AG398" s="183">
        <f>'Initial Info Client Demographic'!J384</f>
        <v>0</v>
      </c>
    </row>
    <row r="399" spans="1:33" ht="50.1" customHeight="1" x14ac:dyDescent="0.25">
      <c r="A399" s="2">
        <f t="shared" si="28"/>
        <v>372</v>
      </c>
      <c r="B399" s="321">
        <f>'Initial Info Client Demographic'!B385</f>
        <v>0</v>
      </c>
      <c r="C399" s="322">
        <f>'Initial Info Client Demographic'!C385</f>
        <v>0</v>
      </c>
      <c r="D399" s="229"/>
      <c r="E399" s="237"/>
      <c r="F399" s="234"/>
      <c r="G399" s="239"/>
      <c r="H399" s="243"/>
      <c r="I399" s="213"/>
      <c r="J399" s="214"/>
      <c r="K399" s="168"/>
      <c r="L399" s="167"/>
      <c r="M399" s="216"/>
      <c r="N399" s="141"/>
      <c r="O399" s="249">
        <f t="shared" si="25"/>
        <v>0</v>
      </c>
      <c r="P399" s="140"/>
      <c r="Q399" s="253">
        <f t="shared" si="26"/>
        <v>0</v>
      </c>
      <c r="R399" s="254">
        <f t="shared" si="27"/>
        <v>0</v>
      </c>
      <c r="S399" s="211"/>
      <c r="U399" s="257">
        <f>'Initial Info Client Demographic'!D385</f>
        <v>0</v>
      </c>
      <c r="W399" s="179">
        <f>'Initial Info Client Demographic'!E385</f>
        <v>0</v>
      </c>
      <c r="X399" s="182">
        <f>'Initial Info Client Demographic'!F385</f>
        <v>0</v>
      </c>
      <c r="Y399" s="183">
        <f>'Initial Info Client Demographic'!G385</f>
        <v>0</v>
      </c>
      <c r="Z399" s="179">
        <f>'Initial Info Client Demographic'!H385</f>
        <v>0</v>
      </c>
      <c r="AA399" s="182">
        <f>'Initial Info Client Demographic'!I385</f>
        <v>0</v>
      </c>
      <c r="AB399" s="183">
        <f>'Initial Info Client Demographic'!E385</f>
        <v>0</v>
      </c>
      <c r="AC399" s="183">
        <f>'Initial Info Client Demographic'!F385</f>
        <v>0</v>
      </c>
      <c r="AD399" s="183">
        <f>'Initial Info Client Demographic'!G385</f>
        <v>0</v>
      </c>
      <c r="AE399" s="183">
        <f>'Initial Info Client Demographic'!H385</f>
        <v>0</v>
      </c>
      <c r="AF399" s="183">
        <f>'Initial Info Client Demographic'!I385</f>
        <v>0</v>
      </c>
      <c r="AG399" s="183">
        <f>'Initial Info Client Demographic'!J385</f>
        <v>0</v>
      </c>
    </row>
    <row r="400" spans="1:33" ht="50.1" customHeight="1" x14ac:dyDescent="0.25">
      <c r="A400" s="2">
        <f t="shared" si="28"/>
        <v>373</v>
      </c>
      <c r="B400" s="319">
        <f>'Initial Info Client Demographic'!B386</f>
        <v>0</v>
      </c>
      <c r="C400" s="320">
        <f>'Initial Info Client Demographic'!C386</f>
        <v>0</v>
      </c>
      <c r="D400" s="244"/>
      <c r="E400" s="236"/>
      <c r="F400" s="259"/>
      <c r="G400" s="238"/>
      <c r="H400" s="242"/>
      <c r="I400" s="213"/>
      <c r="J400" s="214"/>
      <c r="K400" s="169"/>
      <c r="L400" s="166"/>
      <c r="M400" s="215"/>
      <c r="N400" s="123"/>
      <c r="O400" s="249">
        <f t="shared" si="25"/>
        <v>0</v>
      </c>
      <c r="P400" s="96"/>
      <c r="Q400" s="251">
        <f t="shared" si="26"/>
        <v>0</v>
      </c>
      <c r="R400" s="252">
        <f t="shared" si="27"/>
        <v>0</v>
      </c>
      <c r="S400" s="211"/>
      <c r="U400" s="257">
        <f>'Initial Info Client Demographic'!D386</f>
        <v>0</v>
      </c>
      <c r="W400" s="179">
        <f>'Initial Info Client Demographic'!E386</f>
        <v>0</v>
      </c>
      <c r="X400" s="182">
        <f>'Initial Info Client Demographic'!F386</f>
        <v>0</v>
      </c>
      <c r="Y400" s="183">
        <f>'Initial Info Client Demographic'!G386</f>
        <v>0</v>
      </c>
      <c r="Z400" s="179">
        <f>'Initial Info Client Demographic'!H386</f>
        <v>0</v>
      </c>
      <c r="AA400" s="182">
        <f>'Initial Info Client Demographic'!I386</f>
        <v>0</v>
      </c>
      <c r="AB400" s="183">
        <f>'Initial Info Client Demographic'!E386</f>
        <v>0</v>
      </c>
      <c r="AC400" s="183">
        <f>'Initial Info Client Demographic'!F386</f>
        <v>0</v>
      </c>
      <c r="AD400" s="183">
        <f>'Initial Info Client Demographic'!G386</f>
        <v>0</v>
      </c>
      <c r="AE400" s="183">
        <f>'Initial Info Client Demographic'!H386</f>
        <v>0</v>
      </c>
      <c r="AF400" s="183">
        <f>'Initial Info Client Demographic'!I386</f>
        <v>0</v>
      </c>
      <c r="AG400" s="183">
        <f>'Initial Info Client Demographic'!J386</f>
        <v>0</v>
      </c>
    </row>
    <row r="401" spans="1:33" ht="50.1" customHeight="1" x14ac:dyDescent="0.25">
      <c r="A401" s="2">
        <f t="shared" si="28"/>
        <v>374</v>
      </c>
      <c r="B401" s="321">
        <f>'Initial Info Client Demographic'!B387</f>
        <v>0</v>
      </c>
      <c r="C401" s="322">
        <f>'Initial Info Client Demographic'!C387</f>
        <v>0</v>
      </c>
      <c r="D401" s="229"/>
      <c r="E401" s="237"/>
      <c r="F401" s="234"/>
      <c r="G401" s="239"/>
      <c r="H401" s="243"/>
      <c r="I401" s="213"/>
      <c r="J401" s="214"/>
      <c r="K401" s="168"/>
      <c r="L401" s="167"/>
      <c r="M401" s="216"/>
      <c r="N401" s="141"/>
      <c r="O401" s="249">
        <f t="shared" si="25"/>
        <v>0</v>
      </c>
      <c r="P401" s="140"/>
      <c r="Q401" s="253">
        <f t="shared" si="26"/>
        <v>0</v>
      </c>
      <c r="R401" s="254">
        <f t="shared" si="27"/>
        <v>0</v>
      </c>
      <c r="S401" s="211"/>
      <c r="U401" s="257">
        <f>'Initial Info Client Demographic'!D387</f>
        <v>0</v>
      </c>
      <c r="W401" s="179">
        <f>'Initial Info Client Demographic'!E387</f>
        <v>0</v>
      </c>
      <c r="X401" s="182">
        <f>'Initial Info Client Demographic'!F387</f>
        <v>0</v>
      </c>
      <c r="Y401" s="183">
        <f>'Initial Info Client Demographic'!G387</f>
        <v>0</v>
      </c>
      <c r="Z401" s="179">
        <f>'Initial Info Client Demographic'!H387</f>
        <v>0</v>
      </c>
      <c r="AA401" s="182">
        <f>'Initial Info Client Demographic'!I387</f>
        <v>0</v>
      </c>
      <c r="AB401" s="183">
        <f>'Initial Info Client Demographic'!E387</f>
        <v>0</v>
      </c>
      <c r="AC401" s="183">
        <f>'Initial Info Client Demographic'!F387</f>
        <v>0</v>
      </c>
      <c r="AD401" s="183">
        <f>'Initial Info Client Demographic'!G387</f>
        <v>0</v>
      </c>
      <c r="AE401" s="183">
        <f>'Initial Info Client Demographic'!H387</f>
        <v>0</v>
      </c>
      <c r="AF401" s="183">
        <f>'Initial Info Client Demographic'!I387</f>
        <v>0</v>
      </c>
      <c r="AG401" s="183">
        <f>'Initial Info Client Demographic'!J387</f>
        <v>0</v>
      </c>
    </row>
    <row r="402" spans="1:33" ht="50.1" customHeight="1" x14ac:dyDescent="0.25">
      <c r="A402" s="2">
        <f t="shared" si="28"/>
        <v>375</v>
      </c>
      <c r="B402" s="319">
        <f>'Initial Info Client Demographic'!B388</f>
        <v>0</v>
      </c>
      <c r="C402" s="320">
        <f>'Initial Info Client Demographic'!C388</f>
        <v>0</v>
      </c>
      <c r="D402" s="244"/>
      <c r="E402" s="236"/>
      <c r="F402" s="259"/>
      <c r="G402" s="238"/>
      <c r="H402" s="242"/>
      <c r="I402" s="213"/>
      <c r="J402" s="214"/>
      <c r="K402" s="169"/>
      <c r="L402" s="166"/>
      <c r="M402" s="215"/>
      <c r="N402" s="123"/>
      <c r="O402" s="249">
        <f t="shared" si="25"/>
        <v>0</v>
      </c>
      <c r="P402" s="96"/>
      <c r="Q402" s="251">
        <f t="shared" si="26"/>
        <v>0</v>
      </c>
      <c r="R402" s="252">
        <f t="shared" si="27"/>
        <v>0</v>
      </c>
      <c r="S402" s="211"/>
      <c r="U402" s="257">
        <f>'Initial Info Client Demographic'!D388</f>
        <v>0</v>
      </c>
      <c r="W402" s="179">
        <f>'Initial Info Client Demographic'!E388</f>
        <v>0</v>
      </c>
      <c r="X402" s="182">
        <f>'Initial Info Client Demographic'!F388</f>
        <v>0</v>
      </c>
      <c r="Y402" s="183">
        <f>'Initial Info Client Demographic'!G388</f>
        <v>0</v>
      </c>
      <c r="Z402" s="179">
        <f>'Initial Info Client Demographic'!H388</f>
        <v>0</v>
      </c>
      <c r="AA402" s="182">
        <f>'Initial Info Client Demographic'!I388</f>
        <v>0</v>
      </c>
      <c r="AB402" s="183">
        <f>'Initial Info Client Demographic'!E388</f>
        <v>0</v>
      </c>
      <c r="AC402" s="183">
        <f>'Initial Info Client Demographic'!F388</f>
        <v>0</v>
      </c>
      <c r="AD402" s="183">
        <f>'Initial Info Client Demographic'!G388</f>
        <v>0</v>
      </c>
      <c r="AE402" s="183">
        <f>'Initial Info Client Demographic'!H388</f>
        <v>0</v>
      </c>
      <c r="AF402" s="183">
        <f>'Initial Info Client Demographic'!I388</f>
        <v>0</v>
      </c>
      <c r="AG402" s="183">
        <f>'Initial Info Client Demographic'!J388</f>
        <v>0</v>
      </c>
    </row>
    <row r="403" spans="1:33" ht="50.1" customHeight="1" x14ac:dyDescent="0.25">
      <c r="A403" s="2">
        <f t="shared" si="28"/>
        <v>376</v>
      </c>
      <c r="B403" s="321">
        <f>'Initial Info Client Demographic'!B389</f>
        <v>0</v>
      </c>
      <c r="C403" s="322">
        <f>'Initial Info Client Demographic'!C389</f>
        <v>0</v>
      </c>
      <c r="D403" s="229"/>
      <c r="E403" s="237"/>
      <c r="F403" s="234"/>
      <c r="G403" s="239"/>
      <c r="H403" s="243"/>
      <c r="I403" s="213"/>
      <c r="J403" s="214"/>
      <c r="K403" s="168"/>
      <c r="L403" s="167"/>
      <c r="M403" s="216"/>
      <c r="N403" s="141"/>
      <c r="O403" s="249">
        <f t="shared" si="25"/>
        <v>0</v>
      </c>
      <c r="P403" s="140"/>
      <c r="Q403" s="253">
        <f t="shared" si="26"/>
        <v>0</v>
      </c>
      <c r="R403" s="254">
        <f t="shared" si="27"/>
        <v>0</v>
      </c>
      <c r="S403" s="211"/>
      <c r="U403" s="257">
        <f>'Initial Info Client Demographic'!D389</f>
        <v>0</v>
      </c>
      <c r="W403" s="179">
        <f>'Initial Info Client Demographic'!E389</f>
        <v>0</v>
      </c>
      <c r="X403" s="182">
        <f>'Initial Info Client Demographic'!F389</f>
        <v>0</v>
      </c>
      <c r="Y403" s="183">
        <f>'Initial Info Client Demographic'!G389</f>
        <v>0</v>
      </c>
      <c r="Z403" s="179">
        <f>'Initial Info Client Demographic'!H389</f>
        <v>0</v>
      </c>
      <c r="AA403" s="182">
        <f>'Initial Info Client Demographic'!I389</f>
        <v>0</v>
      </c>
      <c r="AB403" s="183">
        <f>'Initial Info Client Demographic'!E389</f>
        <v>0</v>
      </c>
      <c r="AC403" s="183">
        <f>'Initial Info Client Demographic'!F389</f>
        <v>0</v>
      </c>
      <c r="AD403" s="183">
        <f>'Initial Info Client Demographic'!G389</f>
        <v>0</v>
      </c>
      <c r="AE403" s="183">
        <f>'Initial Info Client Demographic'!H389</f>
        <v>0</v>
      </c>
      <c r="AF403" s="183">
        <f>'Initial Info Client Demographic'!I389</f>
        <v>0</v>
      </c>
      <c r="AG403" s="183">
        <f>'Initial Info Client Demographic'!J389</f>
        <v>0</v>
      </c>
    </row>
    <row r="404" spans="1:33" ht="50.1" customHeight="1" x14ac:dyDescent="0.25">
      <c r="A404" s="2">
        <f t="shared" si="28"/>
        <v>377</v>
      </c>
      <c r="B404" s="319">
        <f>'Initial Info Client Demographic'!B390</f>
        <v>0</v>
      </c>
      <c r="C404" s="320">
        <f>'Initial Info Client Demographic'!C390</f>
        <v>0</v>
      </c>
      <c r="D404" s="244"/>
      <c r="E404" s="236"/>
      <c r="F404" s="259"/>
      <c r="G404" s="238"/>
      <c r="H404" s="242"/>
      <c r="I404" s="213"/>
      <c r="J404" s="214"/>
      <c r="K404" s="169"/>
      <c r="L404" s="166"/>
      <c r="M404" s="215"/>
      <c r="N404" s="123"/>
      <c r="O404" s="249">
        <f t="shared" si="25"/>
        <v>0</v>
      </c>
      <c r="P404" s="96"/>
      <c r="Q404" s="251">
        <f t="shared" si="26"/>
        <v>0</v>
      </c>
      <c r="R404" s="252">
        <f t="shared" si="27"/>
        <v>0</v>
      </c>
      <c r="S404" s="211"/>
      <c r="U404" s="257">
        <f>'Initial Info Client Demographic'!D390</f>
        <v>0</v>
      </c>
      <c r="W404" s="179">
        <f>'Initial Info Client Demographic'!E390</f>
        <v>0</v>
      </c>
      <c r="X404" s="182">
        <f>'Initial Info Client Demographic'!F390</f>
        <v>0</v>
      </c>
      <c r="Y404" s="183">
        <f>'Initial Info Client Demographic'!G390</f>
        <v>0</v>
      </c>
      <c r="Z404" s="179">
        <f>'Initial Info Client Demographic'!H390</f>
        <v>0</v>
      </c>
      <c r="AA404" s="182">
        <f>'Initial Info Client Demographic'!I390</f>
        <v>0</v>
      </c>
      <c r="AB404" s="183">
        <f>'Initial Info Client Demographic'!E390</f>
        <v>0</v>
      </c>
      <c r="AC404" s="183">
        <f>'Initial Info Client Demographic'!F390</f>
        <v>0</v>
      </c>
      <c r="AD404" s="183">
        <f>'Initial Info Client Demographic'!G390</f>
        <v>0</v>
      </c>
      <c r="AE404" s="183">
        <f>'Initial Info Client Demographic'!H390</f>
        <v>0</v>
      </c>
      <c r="AF404" s="183">
        <f>'Initial Info Client Demographic'!I390</f>
        <v>0</v>
      </c>
      <c r="AG404" s="183">
        <f>'Initial Info Client Demographic'!J390</f>
        <v>0</v>
      </c>
    </row>
    <row r="405" spans="1:33" ht="50.1" customHeight="1" x14ac:dyDescent="0.25">
      <c r="A405" s="2">
        <f t="shared" si="28"/>
        <v>378</v>
      </c>
      <c r="B405" s="321">
        <f>'Initial Info Client Demographic'!B391</f>
        <v>0</v>
      </c>
      <c r="C405" s="322">
        <f>'Initial Info Client Demographic'!C391</f>
        <v>0</v>
      </c>
      <c r="D405" s="229"/>
      <c r="E405" s="237"/>
      <c r="F405" s="234"/>
      <c r="G405" s="239"/>
      <c r="H405" s="243"/>
      <c r="I405" s="213"/>
      <c r="J405" s="214"/>
      <c r="K405" s="168"/>
      <c r="L405" s="167"/>
      <c r="M405" s="216"/>
      <c r="N405" s="141"/>
      <c r="O405" s="249">
        <f t="shared" si="25"/>
        <v>0</v>
      </c>
      <c r="P405" s="140"/>
      <c r="Q405" s="253">
        <f t="shared" si="26"/>
        <v>0</v>
      </c>
      <c r="R405" s="254">
        <f t="shared" si="27"/>
        <v>0</v>
      </c>
      <c r="S405" s="211"/>
      <c r="U405" s="257">
        <f>'Initial Info Client Demographic'!D391</f>
        <v>0</v>
      </c>
      <c r="W405" s="179">
        <f>'Initial Info Client Demographic'!E391</f>
        <v>0</v>
      </c>
      <c r="X405" s="182">
        <f>'Initial Info Client Demographic'!F391</f>
        <v>0</v>
      </c>
      <c r="Y405" s="183">
        <f>'Initial Info Client Demographic'!G391</f>
        <v>0</v>
      </c>
      <c r="Z405" s="179">
        <f>'Initial Info Client Demographic'!H391</f>
        <v>0</v>
      </c>
      <c r="AA405" s="182">
        <f>'Initial Info Client Demographic'!I391</f>
        <v>0</v>
      </c>
      <c r="AB405" s="183">
        <f>'Initial Info Client Demographic'!E391</f>
        <v>0</v>
      </c>
      <c r="AC405" s="183">
        <f>'Initial Info Client Demographic'!F391</f>
        <v>0</v>
      </c>
      <c r="AD405" s="183">
        <f>'Initial Info Client Demographic'!G391</f>
        <v>0</v>
      </c>
      <c r="AE405" s="183">
        <f>'Initial Info Client Demographic'!H391</f>
        <v>0</v>
      </c>
      <c r="AF405" s="183">
        <f>'Initial Info Client Demographic'!I391</f>
        <v>0</v>
      </c>
      <c r="AG405" s="183">
        <f>'Initial Info Client Demographic'!J391</f>
        <v>0</v>
      </c>
    </row>
    <row r="406" spans="1:33" ht="50.1" customHeight="1" x14ac:dyDescent="0.25">
      <c r="A406" s="2">
        <f t="shared" si="28"/>
        <v>379</v>
      </c>
      <c r="B406" s="319">
        <f>'Initial Info Client Demographic'!B392</f>
        <v>0</v>
      </c>
      <c r="C406" s="320">
        <f>'Initial Info Client Demographic'!C392</f>
        <v>0</v>
      </c>
      <c r="D406" s="244"/>
      <c r="E406" s="236"/>
      <c r="F406" s="259"/>
      <c r="G406" s="240"/>
      <c r="H406" s="242"/>
      <c r="I406" s="213"/>
      <c r="J406" s="214"/>
      <c r="K406" s="169"/>
      <c r="L406" s="166"/>
      <c r="M406" s="215"/>
      <c r="N406" s="123"/>
      <c r="O406" s="249">
        <f t="shared" si="25"/>
        <v>0</v>
      </c>
      <c r="P406" s="96"/>
      <c r="Q406" s="251">
        <f t="shared" si="26"/>
        <v>0</v>
      </c>
      <c r="R406" s="252">
        <f t="shared" si="27"/>
        <v>0</v>
      </c>
      <c r="S406" s="211"/>
      <c r="U406" s="257">
        <f>'Initial Info Client Demographic'!D392</f>
        <v>0</v>
      </c>
      <c r="W406" s="179">
        <f>'Initial Info Client Demographic'!E392</f>
        <v>0</v>
      </c>
      <c r="X406" s="182">
        <f>'Initial Info Client Demographic'!F392</f>
        <v>0</v>
      </c>
      <c r="Y406" s="183">
        <f>'Initial Info Client Demographic'!G392</f>
        <v>0</v>
      </c>
      <c r="Z406" s="179">
        <f>'Initial Info Client Demographic'!H392</f>
        <v>0</v>
      </c>
      <c r="AA406" s="182">
        <f>'Initial Info Client Demographic'!I392</f>
        <v>0</v>
      </c>
      <c r="AB406" s="183">
        <f>'Initial Info Client Demographic'!E392</f>
        <v>0</v>
      </c>
      <c r="AC406" s="183">
        <f>'Initial Info Client Demographic'!F392</f>
        <v>0</v>
      </c>
      <c r="AD406" s="183">
        <f>'Initial Info Client Demographic'!G392</f>
        <v>0</v>
      </c>
      <c r="AE406" s="183">
        <f>'Initial Info Client Demographic'!H392</f>
        <v>0</v>
      </c>
      <c r="AF406" s="183">
        <f>'Initial Info Client Demographic'!I392</f>
        <v>0</v>
      </c>
      <c r="AG406" s="183">
        <f>'Initial Info Client Demographic'!J392</f>
        <v>0</v>
      </c>
    </row>
    <row r="407" spans="1:33" ht="50.1" customHeight="1" x14ac:dyDescent="0.25">
      <c r="A407" s="2">
        <f t="shared" si="28"/>
        <v>380</v>
      </c>
      <c r="B407" s="321">
        <f>'Initial Info Client Demographic'!B393</f>
        <v>0</v>
      </c>
      <c r="C407" s="322">
        <f>'Initial Info Client Demographic'!C393</f>
        <v>0</v>
      </c>
      <c r="D407" s="229"/>
      <c r="E407" s="237"/>
      <c r="F407" s="234"/>
      <c r="G407" s="241"/>
      <c r="H407" s="243"/>
      <c r="I407" s="213"/>
      <c r="J407" s="214"/>
      <c r="K407" s="168"/>
      <c r="L407" s="167"/>
      <c r="M407" s="216"/>
      <c r="N407" s="141"/>
      <c r="O407" s="249">
        <f t="shared" si="25"/>
        <v>0</v>
      </c>
      <c r="P407" s="140"/>
      <c r="Q407" s="253">
        <f t="shared" si="26"/>
        <v>0</v>
      </c>
      <c r="R407" s="254">
        <f t="shared" si="27"/>
        <v>0</v>
      </c>
      <c r="S407" s="211"/>
      <c r="U407" s="257">
        <f>'Initial Info Client Demographic'!D393</f>
        <v>0</v>
      </c>
      <c r="W407" s="179">
        <f>'Initial Info Client Demographic'!E393</f>
        <v>0</v>
      </c>
      <c r="X407" s="182">
        <f>'Initial Info Client Demographic'!F393</f>
        <v>0</v>
      </c>
      <c r="Y407" s="183">
        <f>'Initial Info Client Demographic'!G393</f>
        <v>0</v>
      </c>
      <c r="Z407" s="179">
        <f>'Initial Info Client Demographic'!H393</f>
        <v>0</v>
      </c>
      <c r="AA407" s="182">
        <f>'Initial Info Client Demographic'!I393</f>
        <v>0</v>
      </c>
      <c r="AB407" s="183">
        <f>'Initial Info Client Demographic'!E393</f>
        <v>0</v>
      </c>
      <c r="AC407" s="183">
        <f>'Initial Info Client Demographic'!F393</f>
        <v>0</v>
      </c>
      <c r="AD407" s="183">
        <f>'Initial Info Client Demographic'!G393</f>
        <v>0</v>
      </c>
      <c r="AE407" s="183">
        <f>'Initial Info Client Demographic'!H393</f>
        <v>0</v>
      </c>
      <c r="AF407" s="183">
        <f>'Initial Info Client Demographic'!I393</f>
        <v>0</v>
      </c>
      <c r="AG407" s="183">
        <f>'Initial Info Client Demographic'!J393</f>
        <v>0</v>
      </c>
    </row>
    <row r="408" spans="1:33" ht="50.1" customHeight="1" x14ac:dyDescent="0.25">
      <c r="A408" s="2">
        <f t="shared" si="28"/>
        <v>381</v>
      </c>
      <c r="B408" s="319">
        <f>'Initial Info Client Demographic'!B394</f>
        <v>0</v>
      </c>
      <c r="C408" s="320">
        <f>'Initial Info Client Demographic'!C394</f>
        <v>0</v>
      </c>
      <c r="D408" s="244"/>
      <c r="E408" s="236"/>
      <c r="F408" s="259"/>
      <c r="G408" s="238"/>
      <c r="H408" s="242"/>
      <c r="I408" s="213"/>
      <c r="J408" s="214"/>
      <c r="K408" s="169"/>
      <c r="L408" s="166"/>
      <c r="M408" s="215"/>
      <c r="N408" s="123"/>
      <c r="O408" s="249">
        <f t="shared" si="25"/>
        <v>0</v>
      </c>
      <c r="P408" s="96"/>
      <c r="Q408" s="251">
        <f t="shared" si="26"/>
        <v>0</v>
      </c>
      <c r="R408" s="252">
        <f t="shared" si="27"/>
        <v>0</v>
      </c>
      <c r="S408" s="211"/>
      <c r="U408" s="257">
        <f>'Initial Info Client Demographic'!D394</f>
        <v>0</v>
      </c>
      <c r="W408" s="179">
        <f>'Initial Info Client Demographic'!E394</f>
        <v>0</v>
      </c>
      <c r="X408" s="182">
        <f>'Initial Info Client Demographic'!F394</f>
        <v>0</v>
      </c>
      <c r="Y408" s="183">
        <f>'Initial Info Client Demographic'!G394</f>
        <v>0</v>
      </c>
      <c r="Z408" s="179">
        <f>'Initial Info Client Demographic'!H394</f>
        <v>0</v>
      </c>
      <c r="AA408" s="182">
        <f>'Initial Info Client Demographic'!I394</f>
        <v>0</v>
      </c>
      <c r="AB408" s="183">
        <f>'Initial Info Client Demographic'!E394</f>
        <v>0</v>
      </c>
      <c r="AC408" s="183">
        <f>'Initial Info Client Demographic'!F394</f>
        <v>0</v>
      </c>
      <c r="AD408" s="183">
        <f>'Initial Info Client Demographic'!G394</f>
        <v>0</v>
      </c>
      <c r="AE408" s="183">
        <f>'Initial Info Client Demographic'!H394</f>
        <v>0</v>
      </c>
      <c r="AF408" s="183">
        <f>'Initial Info Client Demographic'!I394</f>
        <v>0</v>
      </c>
      <c r="AG408" s="183">
        <f>'Initial Info Client Demographic'!J394</f>
        <v>0</v>
      </c>
    </row>
    <row r="409" spans="1:33" ht="50.1" customHeight="1" x14ac:dyDescent="0.25">
      <c r="A409" s="2">
        <f t="shared" si="28"/>
        <v>382</v>
      </c>
      <c r="B409" s="321">
        <f>'Initial Info Client Demographic'!B395</f>
        <v>0</v>
      </c>
      <c r="C409" s="322">
        <f>'Initial Info Client Demographic'!C395</f>
        <v>0</v>
      </c>
      <c r="D409" s="229"/>
      <c r="E409" s="237"/>
      <c r="F409" s="234"/>
      <c r="G409" s="239"/>
      <c r="H409" s="243"/>
      <c r="I409" s="213"/>
      <c r="J409" s="214"/>
      <c r="K409" s="168"/>
      <c r="L409" s="167"/>
      <c r="M409" s="216"/>
      <c r="N409" s="141"/>
      <c r="O409" s="249">
        <f t="shared" si="25"/>
        <v>0</v>
      </c>
      <c r="P409" s="140"/>
      <c r="Q409" s="253">
        <f t="shared" si="26"/>
        <v>0</v>
      </c>
      <c r="R409" s="254">
        <f t="shared" si="27"/>
        <v>0</v>
      </c>
      <c r="S409" s="211"/>
      <c r="U409" s="257">
        <f>'Initial Info Client Demographic'!D395</f>
        <v>0</v>
      </c>
      <c r="W409" s="179">
        <f>'Initial Info Client Demographic'!E395</f>
        <v>0</v>
      </c>
      <c r="X409" s="182">
        <f>'Initial Info Client Demographic'!F395</f>
        <v>0</v>
      </c>
      <c r="Y409" s="183">
        <f>'Initial Info Client Demographic'!G395</f>
        <v>0</v>
      </c>
      <c r="Z409" s="179">
        <f>'Initial Info Client Demographic'!H395</f>
        <v>0</v>
      </c>
      <c r="AA409" s="182">
        <f>'Initial Info Client Demographic'!I395</f>
        <v>0</v>
      </c>
      <c r="AB409" s="183">
        <f>'Initial Info Client Demographic'!E395</f>
        <v>0</v>
      </c>
      <c r="AC409" s="183">
        <f>'Initial Info Client Demographic'!F395</f>
        <v>0</v>
      </c>
      <c r="AD409" s="183">
        <f>'Initial Info Client Demographic'!G395</f>
        <v>0</v>
      </c>
      <c r="AE409" s="183">
        <f>'Initial Info Client Demographic'!H395</f>
        <v>0</v>
      </c>
      <c r="AF409" s="183">
        <f>'Initial Info Client Demographic'!I395</f>
        <v>0</v>
      </c>
      <c r="AG409" s="183">
        <f>'Initial Info Client Demographic'!J395</f>
        <v>0</v>
      </c>
    </row>
    <row r="410" spans="1:33" ht="50.1" customHeight="1" x14ac:dyDescent="0.25">
      <c r="A410" s="2">
        <f t="shared" si="28"/>
        <v>383</v>
      </c>
      <c r="B410" s="319">
        <f>'Initial Info Client Demographic'!B396</f>
        <v>0</v>
      </c>
      <c r="C410" s="320">
        <f>'Initial Info Client Demographic'!C396</f>
        <v>0</v>
      </c>
      <c r="D410" s="244"/>
      <c r="E410" s="236"/>
      <c r="F410" s="259"/>
      <c r="G410" s="238"/>
      <c r="H410" s="242"/>
      <c r="I410" s="213"/>
      <c r="J410" s="214"/>
      <c r="K410" s="169"/>
      <c r="L410" s="166"/>
      <c r="M410" s="215"/>
      <c r="N410" s="123"/>
      <c r="O410" s="249">
        <f t="shared" si="25"/>
        <v>0</v>
      </c>
      <c r="P410" s="96"/>
      <c r="Q410" s="251">
        <f t="shared" si="26"/>
        <v>0</v>
      </c>
      <c r="R410" s="252">
        <f t="shared" si="27"/>
        <v>0</v>
      </c>
      <c r="S410" s="211"/>
      <c r="U410" s="257">
        <f>'Initial Info Client Demographic'!D396</f>
        <v>0</v>
      </c>
      <c r="W410" s="179">
        <f>'Initial Info Client Demographic'!E396</f>
        <v>0</v>
      </c>
      <c r="X410" s="182">
        <f>'Initial Info Client Demographic'!F396</f>
        <v>0</v>
      </c>
      <c r="Y410" s="183">
        <f>'Initial Info Client Demographic'!G396</f>
        <v>0</v>
      </c>
      <c r="Z410" s="179">
        <f>'Initial Info Client Demographic'!H396</f>
        <v>0</v>
      </c>
      <c r="AA410" s="182">
        <f>'Initial Info Client Demographic'!I396</f>
        <v>0</v>
      </c>
      <c r="AB410" s="183">
        <f>'Initial Info Client Demographic'!E396</f>
        <v>0</v>
      </c>
      <c r="AC410" s="183">
        <f>'Initial Info Client Demographic'!F396</f>
        <v>0</v>
      </c>
      <c r="AD410" s="183">
        <f>'Initial Info Client Demographic'!G396</f>
        <v>0</v>
      </c>
      <c r="AE410" s="183">
        <f>'Initial Info Client Demographic'!H396</f>
        <v>0</v>
      </c>
      <c r="AF410" s="183">
        <f>'Initial Info Client Demographic'!I396</f>
        <v>0</v>
      </c>
      <c r="AG410" s="183">
        <f>'Initial Info Client Demographic'!J396</f>
        <v>0</v>
      </c>
    </row>
    <row r="411" spans="1:33" ht="50.1" customHeight="1" x14ac:dyDescent="0.25">
      <c r="A411" s="2">
        <f t="shared" si="28"/>
        <v>384</v>
      </c>
      <c r="B411" s="321">
        <f>'Initial Info Client Demographic'!B397</f>
        <v>0</v>
      </c>
      <c r="C411" s="322">
        <f>'Initial Info Client Demographic'!C397</f>
        <v>0</v>
      </c>
      <c r="D411" s="229"/>
      <c r="E411" s="237"/>
      <c r="F411" s="234"/>
      <c r="G411" s="239"/>
      <c r="H411" s="243"/>
      <c r="I411" s="213"/>
      <c r="J411" s="214"/>
      <c r="K411" s="168"/>
      <c r="L411" s="167"/>
      <c r="M411" s="216"/>
      <c r="N411" s="141"/>
      <c r="O411" s="249">
        <f t="shared" si="25"/>
        <v>0</v>
      </c>
      <c r="P411" s="140"/>
      <c r="Q411" s="253">
        <f t="shared" si="26"/>
        <v>0</v>
      </c>
      <c r="R411" s="254">
        <f t="shared" si="27"/>
        <v>0</v>
      </c>
      <c r="S411" s="211"/>
      <c r="U411" s="257">
        <f>'Initial Info Client Demographic'!D397</f>
        <v>0</v>
      </c>
      <c r="W411" s="179">
        <f>'Initial Info Client Demographic'!E397</f>
        <v>0</v>
      </c>
      <c r="X411" s="182">
        <f>'Initial Info Client Demographic'!F397</f>
        <v>0</v>
      </c>
      <c r="Y411" s="183">
        <f>'Initial Info Client Demographic'!G397</f>
        <v>0</v>
      </c>
      <c r="Z411" s="179">
        <f>'Initial Info Client Demographic'!H397</f>
        <v>0</v>
      </c>
      <c r="AA411" s="182">
        <f>'Initial Info Client Demographic'!I397</f>
        <v>0</v>
      </c>
      <c r="AB411" s="183">
        <f>'Initial Info Client Demographic'!E397</f>
        <v>0</v>
      </c>
      <c r="AC411" s="183">
        <f>'Initial Info Client Demographic'!F397</f>
        <v>0</v>
      </c>
      <c r="AD411" s="183">
        <f>'Initial Info Client Demographic'!G397</f>
        <v>0</v>
      </c>
      <c r="AE411" s="183">
        <f>'Initial Info Client Demographic'!H397</f>
        <v>0</v>
      </c>
      <c r="AF411" s="183">
        <f>'Initial Info Client Demographic'!I397</f>
        <v>0</v>
      </c>
      <c r="AG411" s="183">
        <f>'Initial Info Client Demographic'!J397</f>
        <v>0</v>
      </c>
    </row>
    <row r="412" spans="1:33" ht="50.1" customHeight="1" x14ac:dyDescent="0.25">
      <c r="A412" s="2">
        <f t="shared" si="28"/>
        <v>385</v>
      </c>
      <c r="B412" s="319">
        <f>'Initial Info Client Demographic'!B398</f>
        <v>0</v>
      </c>
      <c r="C412" s="320">
        <f>'Initial Info Client Demographic'!C398</f>
        <v>0</v>
      </c>
      <c r="D412" s="244"/>
      <c r="E412" s="236"/>
      <c r="F412" s="259"/>
      <c r="G412" s="238"/>
      <c r="H412" s="242"/>
      <c r="I412" s="213"/>
      <c r="J412" s="214"/>
      <c r="K412" s="169"/>
      <c r="L412" s="166"/>
      <c r="M412" s="215"/>
      <c r="N412" s="123"/>
      <c r="O412" s="249">
        <f t="shared" ref="O412:O475" si="29">I412-M412</f>
        <v>0</v>
      </c>
      <c r="P412" s="96"/>
      <c r="Q412" s="251">
        <f t="shared" ref="Q412:Q475" si="30">IF(OR(D412= "Autism Spectrum Disorder", D412="Intellectual Disability", D412="Developmental Delay", D412="Cerebral Palsy", D412="Traumatic Brain Injury",D412="Hearing Impaired", D412="Visually Impaired", D412="Downs Syndrome", D412="Other Developmental Disability"),O412,0)</f>
        <v>0</v>
      </c>
      <c r="R412" s="252">
        <f t="shared" ref="R412:R475" si="31">IF(OR(F412="SUD",F412="MH"),O412,0)</f>
        <v>0</v>
      </c>
      <c r="S412" s="211"/>
      <c r="U412" s="257">
        <f>'Initial Info Client Demographic'!D398</f>
        <v>0</v>
      </c>
      <c r="W412" s="179">
        <f>'Initial Info Client Demographic'!E398</f>
        <v>0</v>
      </c>
      <c r="X412" s="182">
        <f>'Initial Info Client Demographic'!F398</f>
        <v>0</v>
      </c>
      <c r="Y412" s="183">
        <f>'Initial Info Client Demographic'!G398</f>
        <v>0</v>
      </c>
      <c r="Z412" s="179">
        <f>'Initial Info Client Demographic'!H398</f>
        <v>0</v>
      </c>
      <c r="AA412" s="182">
        <f>'Initial Info Client Demographic'!I398</f>
        <v>0</v>
      </c>
      <c r="AB412" s="183">
        <f>'Initial Info Client Demographic'!E398</f>
        <v>0</v>
      </c>
      <c r="AC412" s="183">
        <f>'Initial Info Client Demographic'!F398</f>
        <v>0</v>
      </c>
      <c r="AD412" s="183">
        <f>'Initial Info Client Demographic'!G398</f>
        <v>0</v>
      </c>
      <c r="AE412" s="183">
        <f>'Initial Info Client Demographic'!H398</f>
        <v>0</v>
      </c>
      <c r="AF412" s="183">
        <f>'Initial Info Client Demographic'!I398</f>
        <v>0</v>
      </c>
      <c r="AG412" s="183">
        <f>'Initial Info Client Demographic'!J398</f>
        <v>0</v>
      </c>
    </row>
    <row r="413" spans="1:33" ht="50.1" customHeight="1" x14ac:dyDescent="0.25">
      <c r="A413" s="2">
        <f t="shared" ref="A413:A476" si="32">ROW(A386)</f>
        <v>386</v>
      </c>
      <c r="B413" s="321">
        <f>'Initial Info Client Demographic'!B399</f>
        <v>0</v>
      </c>
      <c r="C413" s="322">
        <f>'Initial Info Client Demographic'!C399</f>
        <v>0</v>
      </c>
      <c r="D413" s="229"/>
      <c r="E413" s="237"/>
      <c r="F413" s="234"/>
      <c r="G413" s="239"/>
      <c r="H413" s="243"/>
      <c r="I413" s="213"/>
      <c r="J413" s="214"/>
      <c r="K413" s="168"/>
      <c r="L413" s="167"/>
      <c r="M413" s="216"/>
      <c r="N413" s="141"/>
      <c r="O413" s="249">
        <f t="shared" si="29"/>
        <v>0</v>
      </c>
      <c r="P413" s="140"/>
      <c r="Q413" s="253">
        <f t="shared" si="30"/>
        <v>0</v>
      </c>
      <c r="R413" s="254">
        <f t="shared" si="31"/>
        <v>0</v>
      </c>
      <c r="S413" s="211"/>
      <c r="U413" s="257">
        <f>'Initial Info Client Demographic'!D399</f>
        <v>0</v>
      </c>
      <c r="W413" s="179">
        <f>'Initial Info Client Demographic'!E399</f>
        <v>0</v>
      </c>
      <c r="X413" s="182">
        <f>'Initial Info Client Demographic'!F399</f>
        <v>0</v>
      </c>
      <c r="Y413" s="183">
        <f>'Initial Info Client Demographic'!G399</f>
        <v>0</v>
      </c>
      <c r="Z413" s="179">
        <f>'Initial Info Client Demographic'!H399</f>
        <v>0</v>
      </c>
      <c r="AA413" s="182">
        <f>'Initial Info Client Demographic'!I399</f>
        <v>0</v>
      </c>
      <c r="AB413" s="183">
        <f>'Initial Info Client Demographic'!E399</f>
        <v>0</v>
      </c>
      <c r="AC413" s="183">
        <f>'Initial Info Client Demographic'!F399</f>
        <v>0</v>
      </c>
      <c r="AD413" s="183">
        <f>'Initial Info Client Demographic'!G399</f>
        <v>0</v>
      </c>
      <c r="AE413" s="183">
        <f>'Initial Info Client Demographic'!H399</f>
        <v>0</v>
      </c>
      <c r="AF413" s="183">
        <f>'Initial Info Client Demographic'!I399</f>
        <v>0</v>
      </c>
      <c r="AG413" s="183">
        <f>'Initial Info Client Demographic'!J399</f>
        <v>0</v>
      </c>
    </row>
    <row r="414" spans="1:33" ht="50.1" customHeight="1" x14ac:dyDescent="0.25">
      <c r="A414" s="2">
        <f t="shared" si="32"/>
        <v>387</v>
      </c>
      <c r="B414" s="319">
        <f>'Initial Info Client Demographic'!B400</f>
        <v>0</v>
      </c>
      <c r="C414" s="320">
        <f>'Initial Info Client Demographic'!C400</f>
        <v>0</v>
      </c>
      <c r="D414" s="244"/>
      <c r="E414" s="236"/>
      <c r="F414" s="259"/>
      <c r="G414" s="238"/>
      <c r="H414" s="242"/>
      <c r="I414" s="213"/>
      <c r="J414" s="214"/>
      <c r="K414" s="169"/>
      <c r="L414" s="166"/>
      <c r="M414" s="215"/>
      <c r="N414" s="123"/>
      <c r="O414" s="249">
        <f t="shared" si="29"/>
        <v>0</v>
      </c>
      <c r="P414" s="96"/>
      <c r="Q414" s="251">
        <f t="shared" si="30"/>
        <v>0</v>
      </c>
      <c r="R414" s="252">
        <f t="shared" si="31"/>
        <v>0</v>
      </c>
      <c r="S414" s="211"/>
      <c r="U414" s="257">
        <f>'Initial Info Client Demographic'!D400</f>
        <v>0</v>
      </c>
      <c r="W414" s="179">
        <f>'Initial Info Client Demographic'!E400</f>
        <v>0</v>
      </c>
      <c r="X414" s="182">
        <f>'Initial Info Client Demographic'!F400</f>
        <v>0</v>
      </c>
      <c r="Y414" s="183">
        <f>'Initial Info Client Demographic'!G400</f>
        <v>0</v>
      </c>
      <c r="Z414" s="179">
        <f>'Initial Info Client Demographic'!H400</f>
        <v>0</v>
      </c>
      <c r="AA414" s="182">
        <f>'Initial Info Client Demographic'!I400</f>
        <v>0</v>
      </c>
      <c r="AB414" s="183">
        <f>'Initial Info Client Demographic'!E400</f>
        <v>0</v>
      </c>
      <c r="AC414" s="183">
        <f>'Initial Info Client Demographic'!F400</f>
        <v>0</v>
      </c>
      <c r="AD414" s="183">
        <f>'Initial Info Client Demographic'!G400</f>
        <v>0</v>
      </c>
      <c r="AE414" s="183">
        <f>'Initial Info Client Demographic'!H400</f>
        <v>0</v>
      </c>
      <c r="AF414" s="183">
        <f>'Initial Info Client Demographic'!I400</f>
        <v>0</v>
      </c>
      <c r="AG414" s="183">
        <f>'Initial Info Client Demographic'!J400</f>
        <v>0</v>
      </c>
    </row>
    <row r="415" spans="1:33" ht="50.1" customHeight="1" x14ac:dyDescent="0.25">
      <c r="A415" s="2">
        <f t="shared" si="32"/>
        <v>388</v>
      </c>
      <c r="B415" s="321">
        <f>'Initial Info Client Demographic'!B401</f>
        <v>0</v>
      </c>
      <c r="C415" s="322">
        <f>'Initial Info Client Demographic'!C401</f>
        <v>0</v>
      </c>
      <c r="D415" s="229"/>
      <c r="E415" s="237"/>
      <c r="F415" s="234"/>
      <c r="G415" s="239"/>
      <c r="H415" s="243"/>
      <c r="I415" s="213"/>
      <c r="J415" s="214"/>
      <c r="K415" s="168"/>
      <c r="L415" s="167"/>
      <c r="M415" s="216"/>
      <c r="N415" s="141"/>
      <c r="O415" s="249">
        <f t="shared" si="29"/>
        <v>0</v>
      </c>
      <c r="P415" s="140"/>
      <c r="Q415" s="253">
        <f t="shared" si="30"/>
        <v>0</v>
      </c>
      <c r="R415" s="254">
        <f t="shared" si="31"/>
        <v>0</v>
      </c>
      <c r="S415" s="211"/>
      <c r="U415" s="257">
        <f>'Initial Info Client Demographic'!D401</f>
        <v>0</v>
      </c>
      <c r="W415" s="179">
        <f>'Initial Info Client Demographic'!E401</f>
        <v>0</v>
      </c>
      <c r="X415" s="182">
        <f>'Initial Info Client Demographic'!F401</f>
        <v>0</v>
      </c>
      <c r="Y415" s="183">
        <f>'Initial Info Client Demographic'!G401</f>
        <v>0</v>
      </c>
      <c r="Z415" s="179">
        <f>'Initial Info Client Demographic'!H401</f>
        <v>0</v>
      </c>
      <c r="AA415" s="182">
        <f>'Initial Info Client Demographic'!I401</f>
        <v>0</v>
      </c>
      <c r="AB415" s="183">
        <f>'Initial Info Client Demographic'!E401</f>
        <v>0</v>
      </c>
      <c r="AC415" s="183">
        <f>'Initial Info Client Demographic'!F401</f>
        <v>0</v>
      </c>
      <c r="AD415" s="183">
        <f>'Initial Info Client Demographic'!G401</f>
        <v>0</v>
      </c>
      <c r="AE415" s="183">
        <f>'Initial Info Client Demographic'!H401</f>
        <v>0</v>
      </c>
      <c r="AF415" s="183">
        <f>'Initial Info Client Demographic'!I401</f>
        <v>0</v>
      </c>
      <c r="AG415" s="183">
        <f>'Initial Info Client Demographic'!J401</f>
        <v>0</v>
      </c>
    </row>
    <row r="416" spans="1:33" ht="50.1" customHeight="1" x14ac:dyDescent="0.25">
      <c r="A416" s="2">
        <f t="shared" si="32"/>
        <v>389</v>
      </c>
      <c r="B416" s="319">
        <f>'Initial Info Client Demographic'!B402</f>
        <v>0</v>
      </c>
      <c r="C416" s="320">
        <f>'Initial Info Client Demographic'!C402</f>
        <v>0</v>
      </c>
      <c r="D416" s="244"/>
      <c r="E416" s="236"/>
      <c r="F416" s="259"/>
      <c r="G416" s="240"/>
      <c r="H416" s="242"/>
      <c r="I416" s="213"/>
      <c r="J416" s="214"/>
      <c r="K416" s="169"/>
      <c r="L416" s="166"/>
      <c r="M416" s="215"/>
      <c r="N416" s="123"/>
      <c r="O416" s="249">
        <f t="shared" si="29"/>
        <v>0</v>
      </c>
      <c r="P416" s="96"/>
      <c r="Q416" s="251">
        <f t="shared" si="30"/>
        <v>0</v>
      </c>
      <c r="R416" s="252">
        <f t="shared" si="31"/>
        <v>0</v>
      </c>
      <c r="S416" s="211"/>
      <c r="U416" s="257">
        <f>'Initial Info Client Demographic'!D402</f>
        <v>0</v>
      </c>
      <c r="W416" s="179">
        <f>'Initial Info Client Demographic'!E402</f>
        <v>0</v>
      </c>
      <c r="X416" s="182">
        <f>'Initial Info Client Demographic'!F402</f>
        <v>0</v>
      </c>
      <c r="Y416" s="183">
        <f>'Initial Info Client Demographic'!G402</f>
        <v>0</v>
      </c>
      <c r="Z416" s="179">
        <f>'Initial Info Client Demographic'!H402</f>
        <v>0</v>
      </c>
      <c r="AA416" s="182">
        <f>'Initial Info Client Demographic'!I402</f>
        <v>0</v>
      </c>
      <c r="AB416" s="183">
        <f>'Initial Info Client Demographic'!E402</f>
        <v>0</v>
      </c>
      <c r="AC416" s="183">
        <f>'Initial Info Client Demographic'!F402</f>
        <v>0</v>
      </c>
      <c r="AD416" s="183">
        <f>'Initial Info Client Demographic'!G402</f>
        <v>0</v>
      </c>
      <c r="AE416" s="183">
        <f>'Initial Info Client Demographic'!H402</f>
        <v>0</v>
      </c>
      <c r="AF416" s="183">
        <f>'Initial Info Client Demographic'!I402</f>
        <v>0</v>
      </c>
      <c r="AG416" s="183">
        <f>'Initial Info Client Demographic'!J402</f>
        <v>0</v>
      </c>
    </row>
    <row r="417" spans="1:33" ht="50.1" customHeight="1" x14ac:dyDescent="0.25">
      <c r="A417" s="2">
        <f t="shared" si="32"/>
        <v>390</v>
      </c>
      <c r="B417" s="321">
        <f>'Initial Info Client Demographic'!B403</f>
        <v>0</v>
      </c>
      <c r="C417" s="322">
        <f>'Initial Info Client Demographic'!C403</f>
        <v>0</v>
      </c>
      <c r="D417" s="229"/>
      <c r="E417" s="237"/>
      <c r="F417" s="234"/>
      <c r="G417" s="241"/>
      <c r="H417" s="243"/>
      <c r="I417" s="213"/>
      <c r="J417" s="214"/>
      <c r="K417" s="168"/>
      <c r="L417" s="167"/>
      <c r="M417" s="216"/>
      <c r="N417" s="141"/>
      <c r="O417" s="249">
        <f t="shared" si="29"/>
        <v>0</v>
      </c>
      <c r="P417" s="140"/>
      <c r="Q417" s="253">
        <f t="shared" si="30"/>
        <v>0</v>
      </c>
      <c r="R417" s="254">
        <f t="shared" si="31"/>
        <v>0</v>
      </c>
      <c r="S417" s="211"/>
      <c r="U417" s="257">
        <f>'Initial Info Client Demographic'!D403</f>
        <v>0</v>
      </c>
      <c r="W417" s="179">
        <f>'Initial Info Client Demographic'!E403</f>
        <v>0</v>
      </c>
      <c r="X417" s="182">
        <f>'Initial Info Client Demographic'!F403</f>
        <v>0</v>
      </c>
      <c r="Y417" s="183">
        <f>'Initial Info Client Demographic'!G403</f>
        <v>0</v>
      </c>
      <c r="Z417" s="179">
        <f>'Initial Info Client Demographic'!H403</f>
        <v>0</v>
      </c>
      <c r="AA417" s="182">
        <f>'Initial Info Client Demographic'!I403</f>
        <v>0</v>
      </c>
      <c r="AB417" s="183">
        <f>'Initial Info Client Demographic'!E403</f>
        <v>0</v>
      </c>
      <c r="AC417" s="183">
        <f>'Initial Info Client Demographic'!F403</f>
        <v>0</v>
      </c>
      <c r="AD417" s="183">
        <f>'Initial Info Client Demographic'!G403</f>
        <v>0</v>
      </c>
      <c r="AE417" s="183">
        <f>'Initial Info Client Demographic'!H403</f>
        <v>0</v>
      </c>
      <c r="AF417" s="183">
        <f>'Initial Info Client Demographic'!I403</f>
        <v>0</v>
      </c>
      <c r="AG417" s="183">
        <f>'Initial Info Client Demographic'!J403</f>
        <v>0</v>
      </c>
    </row>
    <row r="418" spans="1:33" ht="50.1" customHeight="1" x14ac:dyDescent="0.25">
      <c r="A418" s="2">
        <f t="shared" si="32"/>
        <v>391</v>
      </c>
      <c r="B418" s="319">
        <f>'Initial Info Client Demographic'!B404</f>
        <v>0</v>
      </c>
      <c r="C418" s="320">
        <f>'Initial Info Client Demographic'!C404</f>
        <v>0</v>
      </c>
      <c r="D418" s="244"/>
      <c r="E418" s="236"/>
      <c r="F418" s="259"/>
      <c r="G418" s="238"/>
      <c r="H418" s="242"/>
      <c r="I418" s="213"/>
      <c r="J418" s="214"/>
      <c r="K418" s="169"/>
      <c r="L418" s="166"/>
      <c r="M418" s="215"/>
      <c r="N418" s="123"/>
      <c r="O418" s="249">
        <f t="shared" si="29"/>
        <v>0</v>
      </c>
      <c r="P418" s="96"/>
      <c r="Q418" s="251">
        <f t="shared" si="30"/>
        <v>0</v>
      </c>
      <c r="R418" s="252">
        <f t="shared" si="31"/>
        <v>0</v>
      </c>
      <c r="S418" s="211"/>
      <c r="U418" s="257">
        <f>'Initial Info Client Demographic'!D404</f>
        <v>0</v>
      </c>
      <c r="W418" s="179">
        <f>'Initial Info Client Demographic'!E404</f>
        <v>0</v>
      </c>
      <c r="X418" s="182">
        <f>'Initial Info Client Demographic'!F404</f>
        <v>0</v>
      </c>
      <c r="Y418" s="183">
        <f>'Initial Info Client Demographic'!G404</f>
        <v>0</v>
      </c>
      <c r="Z418" s="179">
        <f>'Initial Info Client Demographic'!H404</f>
        <v>0</v>
      </c>
      <c r="AA418" s="182">
        <f>'Initial Info Client Demographic'!I404</f>
        <v>0</v>
      </c>
      <c r="AB418" s="183">
        <f>'Initial Info Client Demographic'!E404</f>
        <v>0</v>
      </c>
      <c r="AC418" s="183">
        <f>'Initial Info Client Demographic'!F404</f>
        <v>0</v>
      </c>
      <c r="AD418" s="183">
        <f>'Initial Info Client Demographic'!G404</f>
        <v>0</v>
      </c>
      <c r="AE418" s="183">
        <f>'Initial Info Client Demographic'!H404</f>
        <v>0</v>
      </c>
      <c r="AF418" s="183">
        <f>'Initial Info Client Demographic'!I404</f>
        <v>0</v>
      </c>
      <c r="AG418" s="183">
        <f>'Initial Info Client Demographic'!J404</f>
        <v>0</v>
      </c>
    </row>
    <row r="419" spans="1:33" ht="50.1" customHeight="1" x14ac:dyDescent="0.25">
      <c r="A419" s="2">
        <f t="shared" si="32"/>
        <v>392</v>
      </c>
      <c r="B419" s="321">
        <f>'Initial Info Client Demographic'!B405</f>
        <v>0</v>
      </c>
      <c r="C419" s="322">
        <f>'Initial Info Client Demographic'!C405</f>
        <v>0</v>
      </c>
      <c r="D419" s="229"/>
      <c r="E419" s="237"/>
      <c r="F419" s="234"/>
      <c r="G419" s="239"/>
      <c r="H419" s="243"/>
      <c r="I419" s="213"/>
      <c r="J419" s="214"/>
      <c r="K419" s="168"/>
      <c r="L419" s="167"/>
      <c r="M419" s="216"/>
      <c r="N419" s="141"/>
      <c r="O419" s="249">
        <f t="shared" si="29"/>
        <v>0</v>
      </c>
      <c r="P419" s="140"/>
      <c r="Q419" s="253">
        <f t="shared" si="30"/>
        <v>0</v>
      </c>
      <c r="R419" s="254">
        <f t="shared" si="31"/>
        <v>0</v>
      </c>
      <c r="S419" s="211"/>
      <c r="U419" s="257">
        <f>'Initial Info Client Demographic'!D405</f>
        <v>0</v>
      </c>
      <c r="W419" s="179">
        <f>'Initial Info Client Demographic'!E405</f>
        <v>0</v>
      </c>
      <c r="X419" s="182">
        <f>'Initial Info Client Demographic'!F405</f>
        <v>0</v>
      </c>
      <c r="Y419" s="183">
        <f>'Initial Info Client Demographic'!G405</f>
        <v>0</v>
      </c>
      <c r="Z419" s="179">
        <f>'Initial Info Client Demographic'!H405</f>
        <v>0</v>
      </c>
      <c r="AA419" s="182">
        <f>'Initial Info Client Demographic'!I405</f>
        <v>0</v>
      </c>
      <c r="AB419" s="183">
        <f>'Initial Info Client Demographic'!E405</f>
        <v>0</v>
      </c>
      <c r="AC419" s="183">
        <f>'Initial Info Client Demographic'!F405</f>
        <v>0</v>
      </c>
      <c r="AD419" s="183">
        <f>'Initial Info Client Demographic'!G405</f>
        <v>0</v>
      </c>
      <c r="AE419" s="183">
        <f>'Initial Info Client Demographic'!H405</f>
        <v>0</v>
      </c>
      <c r="AF419" s="183">
        <f>'Initial Info Client Demographic'!I405</f>
        <v>0</v>
      </c>
      <c r="AG419" s="183">
        <f>'Initial Info Client Demographic'!J405</f>
        <v>0</v>
      </c>
    </row>
    <row r="420" spans="1:33" ht="50.1" customHeight="1" x14ac:dyDescent="0.25">
      <c r="A420" s="2">
        <f t="shared" si="32"/>
        <v>393</v>
      </c>
      <c r="B420" s="319">
        <f>'Initial Info Client Demographic'!B406</f>
        <v>0</v>
      </c>
      <c r="C420" s="320">
        <f>'Initial Info Client Demographic'!C406</f>
        <v>0</v>
      </c>
      <c r="D420" s="244"/>
      <c r="E420" s="236"/>
      <c r="F420" s="259"/>
      <c r="G420" s="238"/>
      <c r="H420" s="242"/>
      <c r="I420" s="213"/>
      <c r="J420" s="214"/>
      <c r="K420" s="169"/>
      <c r="L420" s="166"/>
      <c r="M420" s="215"/>
      <c r="N420" s="123"/>
      <c r="O420" s="249">
        <f t="shared" si="29"/>
        <v>0</v>
      </c>
      <c r="P420" s="96"/>
      <c r="Q420" s="251">
        <f t="shared" si="30"/>
        <v>0</v>
      </c>
      <c r="R420" s="252">
        <f t="shared" si="31"/>
        <v>0</v>
      </c>
      <c r="S420" s="211"/>
      <c r="U420" s="257">
        <f>'Initial Info Client Demographic'!D406</f>
        <v>0</v>
      </c>
      <c r="W420" s="179">
        <f>'Initial Info Client Demographic'!E406</f>
        <v>0</v>
      </c>
      <c r="X420" s="182">
        <f>'Initial Info Client Demographic'!F406</f>
        <v>0</v>
      </c>
      <c r="Y420" s="183">
        <f>'Initial Info Client Demographic'!G406</f>
        <v>0</v>
      </c>
      <c r="Z420" s="179">
        <f>'Initial Info Client Demographic'!H406</f>
        <v>0</v>
      </c>
      <c r="AA420" s="182">
        <f>'Initial Info Client Demographic'!I406</f>
        <v>0</v>
      </c>
      <c r="AB420" s="183">
        <f>'Initial Info Client Demographic'!E406</f>
        <v>0</v>
      </c>
      <c r="AC420" s="183">
        <f>'Initial Info Client Demographic'!F406</f>
        <v>0</v>
      </c>
      <c r="AD420" s="183">
        <f>'Initial Info Client Demographic'!G406</f>
        <v>0</v>
      </c>
      <c r="AE420" s="183">
        <f>'Initial Info Client Demographic'!H406</f>
        <v>0</v>
      </c>
      <c r="AF420" s="183">
        <f>'Initial Info Client Demographic'!I406</f>
        <v>0</v>
      </c>
      <c r="AG420" s="183">
        <f>'Initial Info Client Demographic'!J406</f>
        <v>0</v>
      </c>
    </row>
    <row r="421" spans="1:33" ht="50.1" customHeight="1" x14ac:dyDescent="0.25">
      <c r="A421" s="2">
        <f t="shared" si="32"/>
        <v>394</v>
      </c>
      <c r="B421" s="321">
        <f>'Initial Info Client Demographic'!B407</f>
        <v>0</v>
      </c>
      <c r="C421" s="322">
        <f>'Initial Info Client Demographic'!C407</f>
        <v>0</v>
      </c>
      <c r="D421" s="229"/>
      <c r="E421" s="237"/>
      <c r="F421" s="234"/>
      <c r="G421" s="239"/>
      <c r="H421" s="243"/>
      <c r="I421" s="213"/>
      <c r="J421" s="214"/>
      <c r="K421" s="168"/>
      <c r="L421" s="167"/>
      <c r="M421" s="216"/>
      <c r="N421" s="141"/>
      <c r="O421" s="249">
        <f t="shared" si="29"/>
        <v>0</v>
      </c>
      <c r="P421" s="140"/>
      <c r="Q421" s="253">
        <f t="shared" si="30"/>
        <v>0</v>
      </c>
      <c r="R421" s="254">
        <f t="shared" si="31"/>
        <v>0</v>
      </c>
      <c r="S421" s="211"/>
      <c r="U421" s="257">
        <f>'Initial Info Client Demographic'!D407</f>
        <v>0</v>
      </c>
      <c r="W421" s="179">
        <f>'Initial Info Client Demographic'!E407</f>
        <v>0</v>
      </c>
      <c r="X421" s="182">
        <f>'Initial Info Client Demographic'!F407</f>
        <v>0</v>
      </c>
      <c r="Y421" s="183">
        <f>'Initial Info Client Demographic'!G407</f>
        <v>0</v>
      </c>
      <c r="Z421" s="179">
        <f>'Initial Info Client Demographic'!H407</f>
        <v>0</v>
      </c>
      <c r="AA421" s="182">
        <f>'Initial Info Client Demographic'!I407</f>
        <v>0</v>
      </c>
      <c r="AB421" s="183">
        <f>'Initial Info Client Demographic'!E407</f>
        <v>0</v>
      </c>
      <c r="AC421" s="183">
        <f>'Initial Info Client Demographic'!F407</f>
        <v>0</v>
      </c>
      <c r="AD421" s="183">
        <f>'Initial Info Client Demographic'!G407</f>
        <v>0</v>
      </c>
      <c r="AE421" s="183">
        <f>'Initial Info Client Demographic'!H407</f>
        <v>0</v>
      </c>
      <c r="AF421" s="183">
        <f>'Initial Info Client Demographic'!I407</f>
        <v>0</v>
      </c>
      <c r="AG421" s="183">
        <f>'Initial Info Client Demographic'!J407</f>
        <v>0</v>
      </c>
    </row>
    <row r="422" spans="1:33" ht="50.1" customHeight="1" x14ac:dyDescent="0.25">
      <c r="A422" s="2">
        <f t="shared" si="32"/>
        <v>395</v>
      </c>
      <c r="B422" s="319">
        <f>'Initial Info Client Demographic'!B408</f>
        <v>0</v>
      </c>
      <c r="C422" s="320">
        <f>'Initial Info Client Demographic'!C408</f>
        <v>0</v>
      </c>
      <c r="D422" s="244"/>
      <c r="E422" s="236"/>
      <c r="F422" s="259"/>
      <c r="G422" s="238"/>
      <c r="H422" s="242"/>
      <c r="I422" s="213"/>
      <c r="J422" s="214"/>
      <c r="K422" s="169"/>
      <c r="L422" s="166"/>
      <c r="M422" s="215"/>
      <c r="N422" s="123"/>
      <c r="O422" s="249">
        <f t="shared" si="29"/>
        <v>0</v>
      </c>
      <c r="P422" s="96"/>
      <c r="Q422" s="251">
        <f t="shared" si="30"/>
        <v>0</v>
      </c>
      <c r="R422" s="252">
        <f t="shared" si="31"/>
        <v>0</v>
      </c>
      <c r="S422" s="211"/>
      <c r="U422" s="257">
        <f>'Initial Info Client Demographic'!D408</f>
        <v>0</v>
      </c>
      <c r="W422" s="179">
        <f>'Initial Info Client Demographic'!E408</f>
        <v>0</v>
      </c>
      <c r="X422" s="182">
        <f>'Initial Info Client Demographic'!F408</f>
        <v>0</v>
      </c>
      <c r="Y422" s="183">
        <f>'Initial Info Client Demographic'!G408</f>
        <v>0</v>
      </c>
      <c r="Z422" s="179">
        <f>'Initial Info Client Demographic'!H408</f>
        <v>0</v>
      </c>
      <c r="AA422" s="182">
        <f>'Initial Info Client Demographic'!I408</f>
        <v>0</v>
      </c>
      <c r="AB422" s="183">
        <f>'Initial Info Client Demographic'!E408</f>
        <v>0</v>
      </c>
      <c r="AC422" s="183">
        <f>'Initial Info Client Demographic'!F408</f>
        <v>0</v>
      </c>
      <c r="AD422" s="183">
        <f>'Initial Info Client Demographic'!G408</f>
        <v>0</v>
      </c>
      <c r="AE422" s="183">
        <f>'Initial Info Client Demographic'!H408</f>
        <v>0</v>
      </c>
      <c r="AF422" s="183">
        <f>'Initial Info Client Demographic'!I408</f>
        <v>0</v>
      </c>
      <c r="AG422" s="183">
        <f>'Initial Info Client Demographic'!J408</f>
        <v>0</v>
      </c>
    </row>
    <row r="423" spans="1:33" ht="50.1" customHeight="1" x14ac:dyDescent="0.25">
      <c r="A423" s="2">
        <f t="shared" si="32"/>
        <v>396</v>
      </c>
      <c r="B423" s="321">
        <f>'Initial Info Client Demographic'!B409</f>
        <v>0</v>
      </c>
      <c r="C423" s="322">
        <f>'Initial Info Client Demographic'!C409</f>
        <v>0</v>
      </c>
      <c r="D423" s="229"/>
      <c r="E423" s="237"/>
      <c r="F423" s="234"/>
      <c r="G423" s="239"/>
      <c r="H423" s="243"/>
      <c r="I423" s="213"/>
      <c r="J423" s="214"/>
      <c r="K423" s="168"/>
      <c r="L423" s="167"/>
      <c r="M423" s="216"/>
      <c r="N423" s="141"/>
      <c r="O423" s="249">
        <f t="shared" si="29"/>
        <v>0</v>
      </c>
      <c r="P423" s="140"/>
      <c r="Q423" s="253">
        <f t="shared" si="30"/>
        <v>0</v>
      </c>
      <c r="R423" s="254">
        <f t="shared" si="31"/>
        <v>0</v>
      </c>
      <c r="S423" s="211"/>
      <c r="U423" s="257">
        <f>'Initial Info Client Demographic'!D409</f>
        <v>0</v>
      </c>
      <c r="W423" s="179">
        <f>'Initial Info Client Demographic'!E409</f>
        <v>0</v>
      </c>
      <c r="X423" s="182">
        <f>'Initial Info Client Demographic'!F409</f>
        <v>0</v>
      </c>
      <c r="Y423" s="183">
        <f>'Initial Info Client Demographic'!G409</f>
        <v>0</v>
      </c>
      <c r="Z423" s="179">
        <f>'Initial Info Client Demographic'!H409</f>
        <v>0</v>
      </c>
      <c r="AA423" s="182">
        <f>'Initial Info Client Demographic'!I409</f>
        <v>0</v>
      </c>
      <c r="AB423" s="183">
        <f>'Initial Info Client Demographic'!E409</f>
        <v>0</v>
      </c>
      <c r="AC423" s="183">
        <f>'Initial Info Client Demographic'!F409</f>
        <v>0</v>
      </c>
      <c r="AD423" s="183">
        <f>'Initial Info Client Demographic'!G409</f>
        <v>0</v>
      </c>
      <c r="AE423" s="183">
        <f>'Initial Info Client Demographic'!H409</f>
        <v>0</v>
      </c>
      <c r="AF423" s="183">
        <f>'Initial Info Client Demographic'!I409</f>
        <v>0</v>
      </c>
      <c r="AG423" s="183">
        <f>'Initial Info Client Demographic'!J409</f>
        <v>0</v>
      </c>
    </row>
    <row r="424" spans="1:33" ht="50.1" customHeight="1" x14ac:dyDescent="0.25">
      <c r="A424" s="2">
        <f t="shared" si="32"/>
        <v>397</v>
      </c>
      <c r="B424" s="319">
        <f>'Initial Info Client Demographic'!B410</f>
        <v>0</v>
      </c>
      <c r="C424" s="320">
        <f>'Initial Info Client Demographic'!C410</f>
        <v>0</v>
      </c>
      <c r="D424" s="244"/>
      <c r="E424" s="236"/>
      <c r="F424" s="259"/>
      <c r="G424" s="238"/>
      <c r="H424" s="242"/>
      <c r="I424" s="213"/>
      <c r="J424" s="214"/>
      <c r="K424" s="169"/>
      <c r="L424" s="166"/>
      <c r="M424" s="215"/>
      <c r="N424" s="123"/>
      <c r="O424" s="249">
        <f t="shared" si="29"/>
        <v>0</v>
      </c>
      <c r="P424" s="96"/>
      <c r="Q424" s="251">
        <f t="shared" si="30"/>
        <v>0</v>
      </c>
      <c r="R424" s="252">
        <f t="shared" si="31"/>
        <v>0</v>
      </c>
      <c r="S424" s="211"/>
      <c r="U424" s="257">
        <f>'Initial Info Client Demographic'!D410</f>
        <v>0</v>
      </c>
      <c r="W424" s="179">
        <f>'Initial Info Client Demographic'!E410</f>
        <v>0</v>
      </c>
      <c r="X424" s="182">
        <f>'Initial Info Client Demographic'!F410</f>
        <v>0</v>
      </c>
      <c r="Y424" s="183">
        <f>'Initial Info Client Demographic'!G410</f>
        <v>0</v>
      </c>
      <c r="Z424" s="179">
        <f>'Initial Info Client Demographic'!H410</f>
        <v>0</v>
      </c>
      <c r="AA424" s="182">
        <f>'Initial Info Client Demographic'!I410</f>
        <v>0</v>
      </c>
      <c r="AB424" s="183">
        <f>'Initial Info Client Demographic'!E410</f>
        <v>0</v>
      </c>
      <c r="AC424" s="183">
        <f>'Initial Info Client Demographic'!F410</f>
        <v>0</v>
      </c>
      <c r="AD424" s="183">
        <f>'Initial Info Client Demographic'!G410</f>
        <v>0</v>
      </c>
      <c r="AE424" s="183">
        <f>'Initial Info Client Demographic'!H410</f>
        <v>0</v>
      </c>
      <c r="AF424" s="183">
        <f>'Initial Info Client Demographic'!I410</f>
        <v>0</v>
      </c>
      <c r="AG424" s="183">
        <f>'Initial Info Client Demographic'!J410</f>
        <v>0</v>
      </c>
    </row>
    <row r="425" spans="1:33" ht="50.1" customHeight="1" x14ac:dyDescent="0.25">
      <c r="A425" s="2">
        <f t="shared" si="32"/>
        <v>398</v>
      </c>
      <c r="B425" s="321">
        <f>'Initial Info Client Demographic'!B411</f>
        <v>0</v>
      </c>
      <c r="C425" s="322">
        <f>'Initial Info Client Demographic'!C411</f>
        <v>0</v>
      </c>
      <c r="D425" s="229"/>
      <c r="E425" s="237"/>
      <c r="F425" s="234"/>
      <c r="G425" s="239"/>
      <c r="H425" s="243"/>
      <c r="I425" s="213"/>
      <c r="J425" s="214"/>
      <c r="K425" s="168"/>
      <c r="L425" s="167"/>
      <c r="M425" s="216"/>
      <c r="N425" s="141"/>
      <c r="O425" s="249">
        <f t="shared" si="29"/>
        <v>0</v>
      </c>
      <c r="P425" s="140"/>
      <c r="Q425" s="253">
        <f t="shared" si="30"/>
        <v>0</v>
      </c>
      <c r="R425" s="254">
        <f t="shared" si="31"/>
        <v>0</v>
      </c>
      <c r="S425" s="211"/>
      <c r="U425" s="257">
        <f>'Initial Info Client Demographic'!D411</f>
        <v>0</v>
      </c>
      <c r="W425" s="179">
        <f>'Initial Info Client Demographic'!E411</f>
        <v>0</v>
      </c>
      <c r="X425" s="182">
        <f>'Initial Info Client Demographic'!F411</f>
        <v>0</v>
      </c>
      <c r="Y425" s="183">
        <f>'Initial Info Client Demographic'!G411</f>
        <v>0</v>
      </c>
      <c r="Z425" s="179">
        <f>'Initial Info Client Demographic'!H411</f>
        <v>0</v>
      </c>
      <c r="AA425" s="182">
        <f>'Initial Info Client Demographic'!I411</f>
        <v>0</v>
      </c>
      <c r="AB425" s="183">
        <f>'Initial Info Client Demographic'!E411</f>
        <v>0</v>
      </c>
      <c r="AC425" s="183">
        <f>'Initial Info Client Demographic'!F411</f>
        <v>0</v>
      </c>
      <c r="AD425" s="183">
        <f>'Initial Info Client Demographic'!G411</f>
        <v>0</v>
      </c>
      <c r="AE425" s="183">
        <f>'Initial Info Client Demographic'!H411</f>
        <v>0</v>
      </c>
      <c r="AF425" s="183">
        <f>'Initial Info Client Demographic'!I411</f>
        <v>0</v>
      </c>
      <c r="AG425" s="183">
        <f>'Initial Info Client Demographic'!J411</f>
        <v>0</v>
      </c>
    </row>
    <row r="426" spans="1:33" ht="50.1" customHeight="1" x14ac:dyDescent="0.25">
      <c r="A426" s="2">
        <f t="shared" si="32"/>
        <v>399</v>
      </c>
      <c r="B426" s="319">
        <f>'Initial Info Client Demographic'!B412</f>
        <v>0</v>
      </c>
      <c r="C426" s="320">
        <f>'Initial Info Client Demographic'!C412</f>
        <v>0</v>
      </c>
      <c r="D426" s="244"/>
      <c r="E426" s="236"/>
      <c r="F426" s="259"/>
      <c r="G426" s="240"/>
      <c r="H426" s="242"/>
      <c r="I426" s="213"/>
      <c r="J426" s="214"/>
      <c r="K426" s="169"/>
      <c r="L426" s="166"/>
      <c r="M426" s="215"/>
      <c r="N426" s="123"/>
      <c r="O426" s="249">
        <f t="shared" si="29"/>
        <v>0</v>
      </c>
      <c r="P426" s="96"/>
      <c r="Q426" s="251">
        <f t="shared" si="30"/>
        <v>0</v>
      </c>
      <c r="R426" s="252">
        <f t="shared" si="31"/>
        <v>0</v>
      </c>
      <c r="S426" s="211"/>
      <c r="U426" s="257">
        <f>'Initial Info Client Demographic'!D412</f>
        <v>0</v>
      </c>
      <c r="W426" s="179">
        <f>'Initial Info Client Demographic'!E412</f>
        <v>0</v>
      </c>
      <c r="X426" s="182">
        <f>'Initial Info Client Demographic'!F412</f>
        <v>0</v>
      </c>
      <c r="Y426" s="183">
        <f>'Initial Info Client Demographic'!G412</f>
        <v>0</v>
      </c>
      <c r="Z426" s="179">
        <f>'Initial Info Client Demographic'!H412</f>
        <v>0</v>
      </c>
      <c r="AA426" s="182">
        <f>'Initial Info Client Demographic'!I412</f>
        <v>0</v>
      </c>
      <c r="AB426" s="183">
        <f>'Initial Info Client Demographic'!E412</f>
        <v>0</v>
      </c>
      <c r="AC426" s="183">
        <f>'Initial Info Client Demographic'!F412</f>
        <v>0</v>
      </c>
      <c r="AD426" s="183">
        <f>'Initial Info Client Demographic'!G412</f>
        <v>0</v>
      </c>
      <c r="AE426" s="183">
        <f>'Initial Info Client Demographic'!H412</f>
        <v>0</v>
      </c>
      <c r="AF426" s="183">
        <f>'Initial Info Client Demographic'!I412</f>
        <v>0</v>
      </c>
      <c r="AG426" s="183">
        <f>'Initial Info Client Demographic'!J412</f>
        <v>0</v>
      </c>
    </row>
    <row r="427" spans="1:33" ht="50.1" customHeight="1" x14ac:dyDescent="0.25">
      <c r="A427" s="2">
        <f t="shared" si="32"/>
        <v>400</v>
      </c>
      <c r="B427" s="321">
        <f>'Initial Info Client Demographic'!B413</f>
        <v>0</v>
      </c>
      <c r="C427" s="322">
        <f>'Initial Info Client Demographic'!C413</f>
        <v>0</v>
      </c>
      <c r="D427" s="229"/>
      <c r="E427" s="237"/>
      <c r="F427" s="234"/>
      <c r="G427" s="241"/>
      <c r="H427" s="243"/>
      <c r="I427" s="213"/>
      <c r="J427" s="214"/>
      <c r="K427" s="168"/>
      <c r="L427" s="167"/>
      <c r="M427" s="216"/>
      <c r="N427" s="141"/>
      <c r="O427" s="249">
        <f t="shared" si="29"/>
        <v>0</v>
      </c>
      <c r="P427" s="140"/>
      <c r="Q427" s="253">
        <f t="shared" si="30"/>
        <v>0</v>
      </c>
      <c r="R427" s="254">
        <f t="shared" si="31"/>
        <v>0</v>
      </c>
      <c r="S427" s="211"/>
      <c r="U427" s="257">
        <f>'Initial Info Client Demographic'!D413</f>
        <v>0</v>
      </c>
      <c r="W427" s="179">
        <f>'Initial Info Client Demographic'!E413</f>
        <v>0</v>
      </c>
      <c r="X427" s="182">
        <f>'Initial Info Client Demographic'!F413</f>
        <v>0</v>
      </c>
      <c r="Y427" s="183">
        <f>'Initial Info Client Demographic'!G413</f>
        <v>0</v>
      </c>
      <c r="Z427" s="179">
        <f>'Initial Info Client Demographic'!H413</f>
        <v>0</v>
      </c>
      <c r="AA427" s="182">
        <f>'Initial Info Client Demographic'!I413</f>
        <v>0</v>
      </c>
      <c r="AB427" s="183">
        <f>'Initial Info Client Demographic'!E413</f>
        <v>0</v>
      </c>
      <c r="AC427" s="183">
        <f>'Initial Info Client Demographic'!F413</f>
        <v>0</v>
      </c>
      <c r="AD427" s="183">
        <f>'Initial Info Client Demographic'!G413</f>
        <v>0</v>
      </c>
      <c r="AE427" s="183">
        <f>'Initial Info Client Demographic'!H413</f>
        <v>0</v>
      </c>
      <c r="AF427" s="183">
        <f>'Initial Info Client Demographic'!I413</f>
        <v>0</v>
      </c>
      <c r="AG427" s="183">
        <f>'Initial Info Client Demographic'!J413</f>
        <v>0</v>
      </c>
    </row>
    <row r="428" spans="1:33" ht="50.1" customHeight="1" x14ac:dyDescent="0.25">
      <c r="A428" s="2">
        <f t="shared" si="32"/>
        <v>401</v>
      </c>
      <c r="B428" s="319">
        <f>'Initial Info Client Demographic'!B414</f>
        <v>0</v>
      </c>
      <c r="C428" s="320">
        <f>'Initial Info Client Demographic'!C414</f>
        <v>0</v>
      </c>
      <c r="D428" s="244"/>
      <c r="E428" s="236"/>
      <c r="F428" s="259"/>
      <c r="G428" s="238"/>
      <c r="H428" s="242"/>
      <c r="I428" s="213"/>
      <c r="J428" s="214"/>
      <c r="K428" s="169"/>
      <c r="L428" s="166"/>
      <c r="M428" s="215"/>
      <c r="N428" s="123"/>
      <c r="O428" s="249">
        <f t="shared" si="29"/>
        <v>0</v>
      </c>
      <c r="P428" s="96"/>
      <c r="Q428" s="251">
        <f t="shared" si="30"/>
        <v>0</v>
      </c>
      <c r="R428" s="252">
        <f t="shared" si="31"/>
        <v>0</v>
      </c>
      <c r="S428" s="211"/>
      <c r="U428" s="257">
        <f>'Initial Info Client Demographic'!D414</f>
        <v>0</v>
      </c>
      <c r="W428" s="179">
        <f>'Initial Info Client Demographic'!E414</f>
        <v>0</v>
      </c>
      <c r="X428" s="182">
        <f>'Initial Info Client Demographic'!F414</f>
        <v>0</v>
      </c>
      <c r="Y428" s="183">
        <f>'Initial Info Client Demographic'!G414</f>
        <v>0</v>
      </c>
      <c r="Z428" s="179">
        <f>'Initial Info Client Demographic'!H414</f>
        <v>0</v>
      </c>
      <c r="AA428" s="182">
        <f>'Initial Info Client Demographic'!I414</f>
        <v>0</v>
      </c>
      <c r="AB428" s="183">
        <f>'Initial Info Client Demographic'!E414</f>
        <v>0</v>
      </c>
      <c r="AC428" s="183">
        <f>'Initial Info Client Demographic'!F414</f>
        <v>0</v>
      </c>
      <c r="AD428" s="183">
        <f>'Initial Info Client Demographic'!G414</f>
        <v>0</v>
      </c>
      <c r="AE428" s="183">
        <f>'Initial Info Client Demographic'!H414</f>
        <v>0</v>
      </c>
      <c r="AF428" s="183">
        <f>'Initial Info Client Demographic'!I414</f>
        <v>0</v>
      </c>
      <c r="AG428" s="183">
        <f>'Initial Info Client Demographic'!J414</f>
        <v>0</v>
      </c>
    </row>
    <row r="429" spans="1:33" ht="50.1" customHeight="1" x14ac:dyDescent="0.25">
      <c r="A429" s="2">
        <f t="shared" si="32"/>
        <v>402</v>
      </c>
      <c r="B429" s="321">
        <f>'Initial Info Client Demographic'!B415</f>
        <v>0</v>
      </c>
      <c r="C429" s="322">
        <f>'Initial Info Client Demographic'!C415</f>
        <v>0</v>
      </c>
      <c r="D429" s="229"/>
      <c r="E429" s="237"/>
      <c r="F429" s="234"/>
      <c r="G429" s="239"/>
      <c r="H429" s="243"/>
      <c r="I429" s="213"/>
      <c r="J429" s="214"/>
      <c r="K429" s="168"/>
      <c r="L429" s="167"/>
      <c r="M429" s="216"/>
      <c r="N429" s="141"/>
      <c r="O429" s="249">
        <f t="shared" si="29"/>
        <v>0</v>
      </c>
      <c r="P429" s="140"/>
      <c r="Q429" s="253">
        <f t="shared" si="30"/>
        <v>0</v>
      </c>
      <c r="R429" s="254">
        <f t="shared" si="31"/>
        <v>0</v>
      </c>
      <c r="S429" s="211"/>
      <c r="U429" s="257">
        <f>'Initial Info Client Demographic'!D415</f>
        <v>0</v>
      </c>
      <c r="W429" s="179">
        <f>'Initial Info Client Demographic'!E415</f>
        <v>0</v>
      </c>
      <c r="X429" s="182">
        <f>'Initial Info Client Demographic'!F415</f>
        <v>0</v>
      </c>
      <c r="Y429" s="183">
        <f>'Initial Info Client Demographic'!G415</f>
        <v>0</v>
      </c>
      <c r="Z429" s="179">
        <f>'Initial Info Client Demographic'!H415</f>
        <v>0</v>
      </c>
      <c r="AA429" s="182">
        <f>'Initial Info Client Demographic'!I415</f>
        <v>0</v>
      </c>
      <c r="AB429" s="183">
        <f>'Initial Info Client Demographic'!E415</f>
        <v>0</v>
      </c>
      <c r="AC429" s="183">
        <f>'Initial Info Client Demographic'!F415</f>
        <v>0</v>
      </c>
      <c r="AD429" s="183">
        <f>'Initial Info Client Demographic'!G415</f>
        <v>0</v>
      </c>
      <c r="AE429" s="183">
        <f>'Initial Info Client Demographic'!H415</f>
        <v>0</v>
      </c>
      <c r="AF429" s="183">
        <f>'Initial Info Client Demographic'!I415</f>
        <v>0</v>
      </c>
      <c r="AG429" s="183">
        <f>'Initial Info Client Demographic'!J415</f>
        <v>0</v>
      </c>
    </row>
    <row r="430" spans="1:33" ht="50.1" customHeight="1" x14ac:dyDescent="0.25">
      <c r="A430" s="2">
        <f t="shared" si="32"/>
        <v>403</v>
      </c>
      <c r="B430" s="319">
        <f>'Initial Info Client Demographic'!B416</f>
        <v>0</v>
      </c>
      <c r="C430" s="320">
        <f>'Initial Info Client Demographic'!C416</f>
        <v>0</v>
      </c>
      <c r="D430" s="244"/>
      <c r="E430" s="236"/>
      <c r="F430" s="259"/>
      <c r="G430" s="238"/>
      <c r="H430" s="242"/>
      <c r="I430" s="213"/>
      <c r="J430" s="214"/>
      <c r="K430" s="169"/>
      <c r="L430" s="166"/>
      <c r="M430" s="215"/>
      <c r="N430" s="123"/>
      <c r="O430" s="249">
        <f t="shared" si="29"/>
        <v>0</v>
      </c>
      <c r="P430" s="96"/>
      <c r="Q430" s="251">
        <f t="shared" si="30"/>
        <v>0</v>
      </c>
      <c r="R430" s="252">
        <f t="shared" si="31"/>
        <v>0</v>
      </c>
      <c r="S430" s="211"/>
      <c r="U430" s="257">
        <f>'Initial Info Client Demographic'!D416</f>
        <v>0</v>
      </c>
      <c r="W430" s="179">
        <f>'Initial Info Client Demographic'!E416</f>
        <v>0</v>
      </c>
      <c r="X430" s="182">
        <f>'Initial Info Client Demographic'!F416</f>
        <v>0</v>
      </c>
      <c r="Y430" s="183">
        <f>'Initial Info Client Demographic'!G416</f>
        <v>0</v>
      </c>
      <c r="Z430" s="179">
        <f>'Initial Info Client Demographic'!H416</f>
        <v>0</v>
      </c>
      <c r="AA430" s="182">
        <f>'Initial Info Client Demographic'!I416</f>
        <v>0</v>
      </c>
      <c r="AB430" s="183">
        <f>'Initial Info Client Demographic'!E416</f>
        <v>0</v>
      </c>
      <c r="AC430" s="183">
        <f>'Initial Info Client Demographic'!F416</f>
        <v>0</v>
      </c>
      <c r="AD430" s="183">
        <f>'Initial Info Client Demographic'!G416</f>
        <v>0</v>
      </c>
      <c r="AE430" s="183">
        <f>'Initial Info Client Demographic'!H416</f>
        <v>0</v>
      </c>
      <c r="AF430" s="183">
        <f>'Initial Info Client Demographic'!I416</f>
        <v>0</v>
      </c>
      <c r="AG430" s="183">
        <f>'Initial Info Client Demographic'!J416</f>
        <v>0</v>
      </c>
    </row>
    <row r="431" spans="1:33" ht="50.1" customHeight="1" x14ac:dyDescent="0.25">
      <c r="A431" s="2">
        <f t="shared" si="32"/>
        <v>404</v>
      </c>
      <c r="B431" s="321">
        <f>'Initial Info Client Demographic'!B417</f>
        <v>0</v>
      </c>
      <c r="C431" s="322">
        <f>'Initial Info Client Demographic'!C417</f>
        <v>0</v>
      </c>
      <c r="D431" s="229"/>
      <c r="E431" s="237"/>
      <c r="F431" s="234"/>
      <c r="G431" s="239"/>
      <c r="H431" s="243"/>
      <c r="I431" s="213"/>
      <c r="J431" s="214"/>
      <c r="K431" s="168"/>
      <c r="L431" s="167"/>
      <c r="M431" s="216"/>
      <c r="N431" s="141"/>
      <c r="O431" s="249">
        <f t="shared" si="29"/>
        <v>0</v>
      </c>
      <c r="P431" s="140"/>
      <c r="Q431" s="253">
        <f t="shared" si="30"/>
        <v>0</v>
      </c>
      <c r="R431" s="254">
        <f t="shared" si="31"/>
        <v>0</v>
      </c>
      <c r="S431" s="211"/>
      <c r="U431" s="257">
        <f>'Initial Info Client Demographic'!D417</f>
        <v>0</v>
      </c>
      <c r="W431" s="179">
        <f>'Initial Info Client Demographic'!E417</f>
        <v>0</v>
      </c>
      <c r="X431" s="182">
        <f>'Initial Info Client Demographic'!F417</f>
        <v>0</v>
      </c>
      <c r="Y431" s="183">
        <f>'Initial Info Client Demographic'!G417</f>
        <v>0</v>
      </c>
      <c r="Z431" s="179">
        <f>'Initial Info Client Demographic'!H417</f>
        <v>0</v>
      </c>
      <c r="AA431" s="182">
        <f>'Initial Info Client Demographic'!I417</f>
        <v>0</v>
      </c>
      <c r="AB431" s="183">
        <f>'Initial Info Client Demographic'!E417</f>
        <v>0</v>
      </c>
      <c r="AC431" s="183">
        <f>'Initial Info Client Demographic'!F417</f>
        <v>0</v>
      </c>
      <c r="AD431" s="183">
        <f>'Initial Info Client Demographic'!G417</f>
        <v>0</v>
      </c>
      <c r="AE431" s="183">
        <f>'Initial Info Client Demographic'!H417</f>
        <v>0</v>
      </c>
      <c r="AF431" s="183">
        <f>'Initial Info Client Demographic'!I417</f>
        <v>0</v>
      </c>
      <c r="AG431" s="183">
        <f>'Initial Info Client Demographic'!J417</f>
        <v>0</v>
      </c>
    </row>
    <row r="432" spans="1:33" ht="50.1" customHeight="1" x14ac:dyDescent="0.25">
      <c r="A432" s="2">
        <f t="shared" si="32"/>
        <v>405</v>
      </c>
      <c r="B432" s="319">
        <f>'Initial Info Client Demographic'!B418</f>
        <v>0</v>
      </c>
      <c r="C432" s="320">
        <f>'Initial Info Client Demographic'!C418</f>
        <v>0</v>
      </c>
      <c r="D432" s="244"/>
      <c r="E432" s="236"/>
      <c r="F432" s="259"/>
      <c r="G432" s="238"/>
      <c r="H432" s="242"/>
      <c r="I432" s="213"/>
      <c r="J432" s="214"/>
      <c r="K432" s="169"/>
      <c r="L432" s="166"/>
      <c r="M432" s="215"/>
      <c r="N432" s="123"/>
      <c r="O432" s="249">
        <f t="shared" si="29"/>
        <v>0</v>
      </c>
      <c r="P432" s="96"/>
      <c r="Q432" s="251">
        <f t="shared" si="30"/>
        <v>0</v>
      </c>
      <c r="R432" s="252">
        <f t="shared" si="31"/>
        <v>0</v>
      </c>
      <c r="S432" s="211"/>
      <c r="U432" s="257">
        <f>'Initial Info Client Demographic'!D418</f>
        <v>0</v>
      </c>
      <c r="W432" s="179">
        <f>'Initial Info Client Demographic'!E418</f>
        <v>0</v>
      </c>
      <c r="X432" s="182">
        <f>'Initial Info Client Demographic'!F418</f>
        <v>0</v>
      </c>
      <c r="Y432" s="183">
        <f>'Initial Info Client Demographic'!G418</f>
        <v>0</v>
      </c>
      <c r="Z432" s="179">
        <f>'Initial Info Client Demographic'!H418</f>
        <v>0</v>
      </c>
      <c r="AA432" s="182">
        <f>'Initial Info Client Demographic'!I418</f>
        <v>0</v>
      </c>
      <c r="AB432" s="183">
        <f>'Initial Info Client Demographic'!E418</f>
        <v>0</v>
      </c>
      <c r="AC432" s="183">
        <f>'Initial Info Client Demographic'!F418</f>
        <v>0</v>
      </c>
      <c r="AD432" s="183">
        <f>'Initial Info Client Demographic'!G418</f>
        <v>0</v>
      </c>
      <c r="AE432" s="183">
        <f>'Initial Info Client Demographic'!H418</f>
        <v>0</v>
      </c>
      <c r="AF432" s="183">
        <f>'Initial Info Client Demographic'!I418</f>
        <v>0</v>
      </c>
      <c r="AG432" s="183">
        <f>'Initial Info Client Demographic'!J418</f>
        <v>0</v>
      </c>
    </row>
    <row r="433" spans="1:33" ht="50.1" customHeight="1" x14ac:dyDescent="0.25">
      <c r="A433" s="2">
        <f t="shared" si="32"/>
        <v>406</v>
      </c>
      <c r="B433" s="321">
        <f>'Initial Info Client Demographic'!B419</f>
        <v>0</v>
      </c>
      <c r="C433" s="322">
        <f>'Initial Info Client Demographic'!C419</f>
        <v>0</v>
      </c>
      <c r="D433" s="229"/>
      <c r="E433" s="237"/>
      <c r="F433" s="234"/>
      <c r="G433" s="239"/>
      <c r="H433" s="243"/>
      <c r="I433" s="213"/>
      <c r="J433" s="214"/>
      <c r="K433" s="168"/>
      <c r="L433" s="167"/>
      <c r="M433" s="216"/>
      <c r="N433" s="141"/>
      <c r="O433" s="249">
        <f t="shared" si="29"/>
        <v>0</v>
      </c>
      <c r="P433" s="140"/>
      <c r="Q433" s="253">
        <f t="shared" si="30"/>
        <v>0</v>
      </c>
      <c r="R433" s="254">
        <f t="shared" si="31"/>
        <v>0</v>
      </c>
      <c r="S433" s="211"/>
      <c r="U433" s="257">
        <f>'Initial Info Client Demographic'!D419</f>
        <v>0</v>
      </c>
      <c r="W433" s="179">
        <f>'Initial Info Client Demographic'!E419</f>
        <v>0</v>
      </c>
      <c r="X433" s="182">
        <f>'Initial Info Client Demographic'!F419</f>
        <v>0</v>
      </c>
      <c r="Y433" s="183">
        <f>'Initial Info Client Demographic'!G419</f>
        <v>0</v>
      </c>
      <c r="Z433" s="179">
        <f>'Initial Info Client Demographic'!H419</f>
        <v>0</v>
      </c>
      <c r="AA433" s="182">
        <f>'Initial Info Client Demographic'!I419</f>
        <v>0</v>
      </c>
      <c r="AB433" s="183">
        <f>'Initial Info Client Demographic'!E419</f>
        <v>0</v>
      </c>
      <c r="AC433" s="183">
        <f>'Initial Info Client Demographic'!F419</f>
        <v>0</v>
      </c>
      <c r="AD433" s="183">
        <f>'Initial Info Client Demographic'!G419</f>
        <v>0</v>
      </c>
      <c r="AE433" s="183">
        <f>'Initial Info Client Demographic'!H419</f>
        <v>0</v>
      </c>
      <c r="AF433" s="183">
        <f>'Initial Info Client Demographic'!I419</f>
        <v>0</v>
      </c>
      <c r="AG433" s="183">
        <f>'Initial Info Client Demographic'!J419</f>
        <v>0</v>
      </c>
    </row>
    <row r="434" spans="1:33" ht="50.1" customHeight="1" x14ac:dyDescent="0.25">
      <c r="A434" s="2">
        <f t="shared" si="32"/>
        <v>407</v>
      </c>
      <c r="B434" s="319">
        <f>'Initial Info Client Demographic'!B420</f>
        <v>0</v>
      </c>
      <c r="C434" s="320">
        <f>'Initial Info Client Demographic'!C420</f>
        <v>0</v>
      </c>
      <c r="D434" s="244"/>
      <c r="E434" s="236"/>
      <c r="F434" s="259"/>
      <c r="G434" s="238"/>
      <c r="H434" s="242"/>
      <c r="I434" s="213"/>
      <c r="J434" s="214"/>
      <c r="K434" s="169"/>
      <c r="L434" s="166"/>
      <c r="M434" s="215"/>
      <c r="N434" s="123"/>
      <c r="O434" s="249">
        <f t="shared" si="29"/>
        <v>0</v>
      </c>
      <c r="P434" s="96"/>
      <c r="Q434" s="251">
        <f t="shared" si="30"/>
        <v>0</v>
      </c>
      <c r="R434" s="252">
        <f t="shared" si="31"/>
        <v>0</v>
      </c>
      <c r="S434" s="211"/>
      <c r="U434" s="257">
        <f>'Initial Info Client Demographic'!D420</f>
        <v>0</v>
      </c>
      <c r="W434" s="179">
        <f>'Initial Info Client Demographic'!E420</f>
        <v>0</v>
      </c>
      <c r="X434" s="182">
        <f>'Initial Info Client Demographic'!F420</f>
        <v>0</v>
      </c>
      <c r="Y434" s="183">
        <f>'Initial Info Client Demographic'!G420</f>
        <v>0</v>
      </c>
      <c r="Z434" s="179">
        <f>'Initial Info Client Demographic'!H420</f>
        <v>0</v>
      </c>
      <c r="AA434" s="182">
        <f>'Initial Info Client Demographic'!I420</f>
        <v>0</v>
      </c>
      <c r="AB434" s="183">
        <f>'Initial Info Client Demographic'!E420</f>
        <v>0</v>
      </c>
      <c r="AC434" s="183">
        <f>'Initial Info Client Demographic'!F420</f>
        <v>0</v>
      </c>
      <c r="AD434" s="183">
        <f>'Initial Info Client Demographic'!G420</f>
        <v>0</v>
      </c>
      <c r="AE434" s="183">
        <f>'Initial Info Client Demographic'!H420</f>
        <v>0</v>
      </c>
      <c r="AF434" s="183">
        <f>'Initial Info Client Demographic'!I420</f>
        <v>0</v>
      </c>
      <c r="AG434" s="183">
        <f>'Initial Info Client Demographic'!J420</f>
        <v>0</v>
      </c>
    </row>
    <row r="435" spans="1:33" ht="50.1" customHeight="1" x14ac:dyDescent="0.25">
      <c r="A435" s="2">
        <f t="shared" si="32"/>
        <v>408</v>
      </c>
      <c r="B435" s="321">
        <f>'Initial Info Client Demographic'!B421</f>
        <v>0</v>
      </c>
      <c r="C435" s="322">
        <f>'Initial Info Client Demographic'!C421</f>
        <v>0</v>
      </c>
      <c r="D435" s="229"/>
      <c r="E435" s="237"/>
      <c r="F435" s="234"/>
      <c r="G435" s="239"/>
      <c r="H435" s="243"/>
      <c r="I435" s="213"/>
      <c r="J435" s="214"/>
      <c r="K435" s="168"/>
      <c r="L435" s="167"/>
      <c r="M435" s="216"/>
      <c r="N435" s="141"/>
      <c r="O435" s="249">
        <f t="shared" si="29"/>
        <v>0</v>
      </c>
      <c r="P435" s="140"/>
      <c r="Q435" s="253">
        <f t="shared" si="30"/>
        <v>0</v>
      </c>
      <c r="R435" s="254">
        <f t="shared" si="31"/>
        <v>0</v>
      </c>
      <c r="S435" s="211"/>
      <c r="U435" s="257">
        <f>'Initial Info Client Demographic'!D421</f>
        <v>0</v>
      </c>
      <c r="W435" s="179">
        <f>'Initial Info Client Demographic'!E421</f>
        <v>0</v>
      </c>
      <c r="X435" s="182">
        <f>'Initial Info Client Demographic'!F421</f>
        <v>0</v>
      </c>
      <c r="Y435" s="183">
        <f>'Initial Info Client Demographic'!G421</f>
        <v>0</v>
      </c>
      <c r="Z435" s="179">
        <f>'Initial Info Client Demographic'!H421</f>
        <v>0</v>
      </c>
      <c r="AA435" s="182">
        <f>'Initial Info Client Demographic'!I421</f>
        <v>0</v>
      </c>
      <c r="AB435" s="183">
        <f>'Initial Info Client Demographic'!E421</f>
        <v>0</v>
      </c>
      <c r="AC435" s="183">
        <f>'Initial Info Client Demographic'!F421</f>
        <v>0</v>
      </c>
      <c r="AD435" s="183">
        <f>'Initial Info Client Demographic'!G421</f>
        <v>0</v>
      </c>
      <c r="AE435" s="183">
        <f>'Initial Info Client Demographic'!H421</f>
        <v>0</v>
      </c>
      <c r="AF435" s="183">
        <f>'Initial Info Client Demographic'!I421</f>
        <v>0</v>
      </c>
      <c r="AG435" s="183">
        <f>'Initial Info Client Demographic'!J421</f>
        <v>0</v>
      </c>
    </row>
    <row r="436" spans="1:33" ht="50.1" customHeight="1" x14ac:dyDescent="0.25">
      <c r="A436" s="2">
        <f t="shared" si="32"/>
        <v>409</v>
      </c>
      <c r="B436" s="319">
        <f>'Initial Info Client Demographic'!B422</f>
        <v>0</v>
      </c>
      <c r="C436" s="320">
        <f>'Initial Info Client Demographic'!C422</f>
        <v>0</v>
      </c>
      <c r="D436" s="244"/>
      <c r="E436" s="236"/>
      <c r="F436" s="259"/>
      <c r="G436" s="240"/>
      <c r="H436" s="242"/>
      <c r="I436" s="213"/>
      <c r="J436" s="214"/>
      <c r="K436" s="169"/>
      <c r="L436" s="166"/>
      <c r="M436" s="215"/>
      <c r="N436" s="123"/>
      <c r="O436" s="249">
        <f t="shared" si="29"/>
        <v>0</v>
      </c>
      <c r="P436" s="96"/>
      <c r="Q436" s="251">
        <f t="shared" si="30"/>
        <v>0</v>
      </c>
      <c r="R436" s="252">
        <f t="shared" si="31"/>
        <v>0</v>
      </c>
      <c r="S436" s="211"/>
      <c r="U436" s="257">
        <f>'Initial Info Client Demographic'!D422</f>
        <v>0</v>
      </c>
      <c r="W436" s="179">
        <f>'Initial Info Client Demographic'!E422</f>
        <v>0</v>
      </c>
      <c r="X436" s="182">
        <f>'Initial Info Client Demographic'!F422</f>
        <v>0</v>
      </c>
      <c r="Y436" s="183">
        <f>'Initial Info Client Demographic'!G422</f>
        <v>0</v>
      </c>
      <c r="Z436" s="179">
        <f>'Initial Info Client Demographic'!H422</f>
        <v>0</v>
      </c>
      <c r="AA436" s="182">
        <f>'Initial Info Client Demographic'!I422</f>
        <v>0</v>
      </c>
      <c r="AB436" s="183">
        <f>'Initial Info Client Demographic'!E422</f>
        <v>0</v>
      </c>
      <c r="AC436" s="183">
        <f>'Initial Info Client Demographic'!F422</f>
        <v>0</v>
      </c>
      <c r="AD436" s="183">
        <f>'Initial Info Client Demographic'!G422</f>
        <v>0</v>
      </c>
      <c r="AE436" s="183">
        <f>'Initial Info Client Demographic'!H422</f>
        <v>0</v>
      </c>
      <c r="AF436" s="183">
        <f>'Initial Info Client Demographic'!I422</f>
        <v>0</v>
      </c>
      <c r="AG436" s="183">
        <f>'Initial Info Client Demographic'!J422</f>
        <v>0</v>
      </c>
    </row>
    <row r="437" spans="1:33" ht="50.1" customHeight="1" x14ac:dyDescent="0.25">
      <c r="A437" s="2">
        <f t="shared" si="32"/>
        <v>410</v>
      </c>
      <c r="B437" s="321">
        <f>'Initial Info Client Demographic'!B423</f>
        <v>0</v>
      </c>
      <c r="C437" s="322">
        <f>'Initial Info Client Demographic'!C423</f>
        <v>0</v>
      </c>
      <c r="D437" s="229"/>
      <c r="E437" s="237"/>
      <c r="F437" s="234"/>
      <c r="G437" s="241"/>
      <c r="H437" s="243"/>
      <c r="I437" s="213"/>
      <c r="J437" s="214"/>
      <c r="K437" s="168"/>
      <c r="L437" s="167"/>
      <c r="M437" s="216"/>
      <c r="N437" s="141"/>
      <c r="O437" s="249">
        <f t="shared" si="29"/>
        <v>0</v>
      </c>
      <c r="P437" s="140"/>
      <c r="Q437" s="253">
        <f t="shared" si="30"/>
        <v>0</v>
      </c>
      <c r="R437" s="254">
        <f t="shared" si="31"/>
        <v>0</v>
      </c>
      <c r="S437" s="211"/>
      <c r="U437" s="257">
        <f>'Initial Info Client Demographic'!D423</f>
        <v>0</v>
      </c>
      <c r="W437" s="179">
        <f>'Initial Info Client Demographic'!E423</f>
        <v>0</v>
      </c>
      <c r="X437" s="182">
        <f>'Initial Info Client Demographic'!F423</f>
        <v>0</v>
      </c>
      <c r="Y437" s="183">
        <f>'Initial Info Client Demographic'!G423</f>
        <v>0</v>
      </c>
      <c r="Z437" s="179">
        <f>'Initial Info Client Demographic'!H423</f>
        <v>0</v>
      </c>
      <c r="AA437" s="182">
        <f>'Initial Info Client Demographic'!I423</f>
        <v>0</v>
      </c>
      <c r="AB437" s="183">
        <f>'Initial Info Client Demographic'!E423</f>
        <v>0</v>
      </c>
      <c r="AC437" s="183">
        <f>'Initial Info Client Demographic'!F423</f>
        <v>0</v>
      </c>
      <c r="AD437" s="183">
        <f>'Initial Info Client Demographic'!G423</f>
        <v>0</v>
      </c>
      <c r="AE437" s="183">
        <f>'Initial Info Client Demographic'!H423</f>
        <v>0</v>
      </c>
      <c r="AF437" s="183">
        <f>'Initial Info Client Demographic'!I423</f>
        <v>0</v>
      </c>
      <c r="AG437" s="183">
        <f>'Initial Info Client Demographic'!J423</f>
        <v>0</v>
      </c>
    </row>
    <row r="438" spans="1:33" ht="50.1" customHeight="1" x14ac:dyDescent="0.25">
      <c r="A438" s="2">
        <f t="shared" si="32"/>
        <v>411</v>
      </c>
      <c r="B438" s="319">
        <f>'Initial Info Client Demographic'!B424</f>
        <v>0</v>
      </c>
      <c r="C438" s="320">
        <f>'Initial Info Client Demographic'!C424</f>
        <v>0</v>
      </c>
      <c r="D438" s="244"/>
      <c r="E438" s="236"/>
      <c r="F438" s="259"/>
      <c r="G438" s="238"/>
      <c r="H438" s="242"/>
      <c r="I438" s="213"/>
      <c r="J438" s="214"/>
      <c r="K438" s="169"/>
      <c r="L438" s="166"/>
      <c r="M438" s="215"/>
      <c r="N438" s="123"/>
      <c r="O438" s="249">
        <f t="shared" si="29"/>
        <v>0</v>
      </c>
      <c r="P438" s="96"/>
      <c r="Q438" s="251">
        <f t="shared" si="30"/>
        <v>0</v>
      </c>
      <c r="R438" s="252">
        <f t="shared" si="31"/>
        <v>0</v>
      </c>
      <c r="S438" s="211"/>
      <c r="U438" s="257">
        <f>'Initial Info Client Demographic'!D424</f>
        <v>0</v>
      </c>
      <c r="W438" s="179">
        <f>'Initial Info Client Demographic'!E424</f>
        <v>0</v>
      </c>
      <c r="X438" s="182">
        <f>'Initial Info Client Demographic'!F424</f>
        <v>0</v>
      </c>
      <c r="Y438" s="183">
        <f>'Initial Info Client Demographic'!G424</f>
        <v>0</v>
      </c>
      <c r="Z438" s="179">
        <f>'Initial Info Client Demographic'!H424</f>
        <v>0</v>
      </c>
      <c r="AA438" s="182">
        <f>'Initial Info Client Demographic'!I424</f>
        <v>0</v>
      </c>
      <c r="AB438" s="183">
        <f>'Initial Info Client Demographic'!E424</f>
        <v>0</v>
      </c>
      <c r="AC438" s="183">
        <f>'Initial Info Client Demographic'!F424</f>
        <v>0</v>
      </c>
      <c r="AD438" s="183">
        <f>'Initial Info Client Demographic'!G424</f>
        <v>0</v>
      </c>
      <c r="AE438" s="183">
        <f>'Initial Info Client Demographic'!H424</f>
        <v>0</v>
      </c>
      <c r="AF438" s="183">
        <f>'Initial Info Client Demographic'!I424</f>
        <v>0</v>
      </c>
      <c r="AG438" s="183">
        <f>'Initial Info Client Demographic'!J424</f>
        <v>0</v>
      </c>
    </row>
    <row r="439" spans="1:33" ht="50.1" customHeight="1" x14ac:dyDescent="0.25">
      <c r="A439" s="2">
        <f t="shared" si="32"/>
        <v>412</v>
      </c>
      <c r="B439" s="321">
        <f>'Initial Info Client Demographic'!B425</f>
        <v>0</v>
      </c>
      <c r="C439" s="322">
        <f>'Initial Info Client Demographic'!C425</f>
        <v>0</v>
      </c>
      <c r="D439" s="229"/>
      <c r="E439" s="237"/>
      <c r="F439" s="234"/>
      <c r="G439" s="239"/>
      <c r="H439" s="243"/>
      <c r="I439" s="213"/>
      <c r="J439" s="214"/>
      <c r="K439" s="168"/>
      <c r="L439" s="167"/>
      <c r="M439" s="216"/>
      <c r="N439" s="141"/>
      <c r="O439" s="249">
        <f t="shared" si="29"/>
        <v>0</v>
      </c>
      <c r="P439" s="140"/>
      <c r="Q439" s="253">
        <f t="shared" si="30"/>
        <v>0</v>
      </c>
      <c r="R439" s="254">
        <f t="shared" si="31"/>
        <v>0</v>
      </c>
      <c r="S439" s="211"/>
      <c r="U439" s="257">
        <f>'Initial Info Client Demographic'!D425</f>
        <v>0</v>
      </c>
      <c r="W439" s="179">
        <f>'Initial Info Client Demographic'!E425</f>
        <v>0</v>
      </c>
      <c r="X439" s="182">
        <f>'Initial Info Client Demographic'!F425</f>
        <v>0</v>
      </c>
      <c r="Y439" s="183">
        <f>'Initial Info Client Demographic'!G425</f>
        <v>0</v>
      </c>
      <c r="Z439" s="179">
        <f>'Initial Info Client Demographic'!H425</f>
        <v>0</v>
      </c>
      <c r="AA439" s="182">
        <f>'Initial Info Client Demographic'!I425</f>
        <v>0</v>
      </c>
      <c r="AB439" s="183">
        <f>'Initial Info Client Demographic'!E425</f>
        <v>0</v>
      </c>
      <c r="AC439" s="183">
        <f>'Initial Info Client Demographic'!F425</f>
        <v>0</v>
      </c>
      <c r="AD439" s="183">
        <f>'Initial Info Client Demographic'!G425</f>
        <v>0</v>
      </c>
      <c r="AE439" s="183">
        <f>'Initial Info Client Demographic'!H425</f>
        <v>0</v>
      </c>
      <c r="AF439" s="183">
        <f>'Initial Info Client Demographic'!I425</f>
        <v>0</v>
      </c>
      <c r="AG439" s="183">
        <f>'Initial Info Client Demographic'!J425</f>
        <v>0</v>
      </c>
    </row>
    <row r="440" spans="1:33" ht="50.1" customHeight="1" x14ac:dyDescent="0.25">
      <c r="A440" s="2">
        <f t="shared" si="32"/>
        <v>413</v>
      </c>
      <c r="B440" s="319">
        <f>'Initial Info Client Demographic'!B426</f>
        <v>0</v>
      </c>
      <c r="C440" s="320">
        <f>'Initial Info Client Demographic'!C426</f>
        <v>0</v>
      </c>
      <c r="D440" s="244"/>
      <c r="E440" s="236"/>
      <c r="F440" s="259"/>
      <c r="G440" s="238"/>
      <c r="H440" s="242"/>
      <c r="I440" s="213"/>
      <c r="J440" s="214"/>
      <c r="K440" s="169"/>
      <c r="L440" s="166"/>
      <c r="M440" s="215"/>
      <c r="N440" s="123"/>
      <c r="O440" s="249">
        <f t="shared" si="29"/>
        <v>0</v>
      </c>
      <c r="P440" s="96"/>
      <c r="Q440" s="251">
        <f t="shared" si="30"/>
        <v>0</v>
      </c>
      <c r="R440" s="252">
        <f t="shared" si="31"/>
        <v>0</v>
      </c>
      <c r="S440" s="211"/>
      <c r="U440" s="257">
        <f>'Initial Info Client Demographic'!D426</f>
        <v>0</v>
      </c>
      <c r="W440" s="179">
        <f>'Initial Info Client Demographic'!E426</f>
        <v>0</v>
      </c>
      <c r="X440" s="182">
        <f>'Initial Info Client Demographic'!F426</f>
        <v>0</v>
      </c>
      <c r="Y440" s="183">
        <f>'Initial Info Client Demographic'!G426</f>
        <v>0</v>
      </c>
      <c r="Z440" s="179">
        <f>'Initial Info Client Demographic'!H426</f>
        <v>0</v>
      </c>
      <c r="AA440" s="182">
        <f>'Initial Info Client Demographic'!I426</f>
        <v>0</v>
      </c>
      <c r="AB440" s="183">
        <f>'Initial Info Client Demographic'!E426</f>
        <v>0</v>
      </c>
      <c r="AC440" s="183">
        <f>'Initial Info Client Demographic'!F426</f>
        <v>0</v>
      </c>
      <c r="AD440" s="183">
        <f>'Initial Info Client Demographic'!G426</f>
        <v>0</v>
      </c>
      <c r="AE440" s="183">
        <f>'Initial Info Client Demographic'!H426</f>
        <v>0</v>
      </c>
      <c r="AF440" s="183">
        <f>'Initial Info Client Demographic'!I426</f>
        <v>0</v>
      </c>
      <c r="AG440" s="183">
        <f>'Initial Info Client Demographic'!J426</f>
        <v>0</v>
      </c>
    </row>
    <row r="441" spans="1:33" ht="50.1" customHeight="1" x14ac:dyDescent="0.25">
      <c r="A441" s="2">
        <f t="shared" si="32"/>
        <v>414</v>
      </c>
      <c r="B441" s="321">
        <f>'Initial Info Client Demographic'!B427</f>
        <v>0</v>
      </c>
      <c r="C441" s="322">
        <f>'Initial Info Client Demographic'!C427</f>
        <v>0</v>
      </c>
      <c r="D441" s="229"/>
      <c r="E441" s="237"/>
      <c r="F441" s="234"/>
      <c r="G441" s="239"/>
      <c r="H441" s="243"/>
      <c r="I441" s="213"/>
      <c r="J441" s="214"/>
      <c r="K441" s="168"/>
      <c r="L441" s="167"/>
      <c r="M441" s="216"/>
      <c r="N441" s="141"/>
      <c r="O441" s="249">
        <f t="shared" si="29"/>
        <v>0</v>
      </c>
      <c r="P441" s="140"/>
      <c r="Q441" s="253">
        <f t="shared" si="30"/>
        <v>0</v>
      </c>
      <c r="R441" s="254">
        <f t="shared" si="31"/>
        <v>0</v>
      </c>
      <c r="S441" s="211"/>
      <c r="U441" s="257">
        <f>'Initial Info Client Demographic'!D427</f>
        <v>0</v>
      </c>
      <c r="W441" s="179">
        <f>'Initial Info Client Demographic'!E427</f>
        <v>0</v>
      </c>
      <c r="X441" s="182">
        <f>'Initial Info Client Demographic'!F427</f>
        <v>0</v>
      </c>
      <c r="Y441" s="183">
        <f>'Initial Info Client Demographic'!G427</f>
        <v>0</v>
      </c>
      <c r="Z441" s="179">
        <f>'Initial Info Client Demographic'!H427</f>
        <v>0</v>
      </c>
      <c r="AA441" s="182">
        <f>'Initial Info Client Demographic'!I427</f>
        <v>0</v>
      </c>
      <c r="AB441" s="183">
        <f>'Initial Info Client Demographic'!E427</f>
        <v>0</v>
      </c>
      <c r="AC441" s="183">
        <f>'Initial Info Client Demographic'!F427</f>
        <v>0</v>
      </c>
      <c r="AD441" s="183">
        <f>'Initial Info Client Demographic'!G427</f>
        <v>0</v>
      </c>
      <c r="AE441" s="183">
        <f>'Initial Info Client Demographic'!H427</f>
        <v>0</v>
      </c>
      <c r="AF441" s="183">
        <f>'Initial Info Client Demographic'!I427</f>
        <v>0</v>
      </c>
      <c r="AG441" s="183">
        <f>'Initial Info Client Demographic'!J427</f>
        <v>0</v>
      </c>
    </row>
    <row r="442" spans="1:33" ht="50.1" customHeight="1" x14ac:dyDescent="0.25">
      <c r="A442" s="2">
        <f t="shared" si="32"/>
        <v>415</v>
      </c>
      <c r="B442" s="319">
        <f>'Initial Info Client Demographic'!B428</f>
        <v>0</v>
      </c>
      <c r="C442" s="320">
        <f>'Initial Info Client Demographic'!C428</f>
        <v>0</v>
      </c>
      <c r="D442" s="244"/>
      <c r="E442" s="236"/>
      <c r="F442" s="259"/>
      <c r="G442" s="238"/>
      <c r="H442" s="242"/>
      <c r="I442" s="213"/>
      <c r="J442" s="214"/>
      <c r="K442" s="169"/>
      <c r="L442" s="166"/>
      <c r="M442" s="215"/>
      <c r="N442" s="123"/>
      <c r="O442" s="249">
        <f t="shared" si="29"/>
        <v>0</v>
      </c>
      <c r="P442" s="96"/>
      <c r="Q442" s="251">
        <f t="shared" si="30"/>
        <v>0</v>
      </c>
      <c r="R442" s="252">
        <f t="shared" si="31"/>
        <v>0</v>
      </c>
      <c r="S442" s="211"/>
      <c r="U442" s="257">
        <f>'Initial Info Client Demographic'!D428</f>
        <v>0</v>
      </c>
      <c r="W442" s="179">
        <f>'Initial Info Client Demographic'!E428</f>
        <v>0</v>
      </c>
      <c r="X442" s="182">
        <f>'Initial Info Client Demographic'!F428</f>
        <v>0</v>
      </c>
      <c r="Y442" s="183">
        <f>'Initial Info Client Demographic'!G428</f>
        <v>0</v>
      </c>
      <c r="Z442" s="179">
        <f>'Initial Info Client Demographic'!H428</f>
        <v>0</v>
      </c>
      <c r="AA442" s="182">
        <f>'Initial Info Client Demographic'!I428</f>
        <v>0</v>
      </c>
      <c r="AB442" s="183">
        <f>'Initial Info Client Demographic'!E428</f>
        <v>0</v>
      </c>
      <c r="AC442" s="183">
        <f>'Initial Info Client Demographic'!F428</f>
        <v>0</v>
      </c>
      <c r="AD442" s="183">
        <f>'Initial Info Client Demographic'!G428</f>
        <v>0</v>
      </c>
      <c r="AE442" s="183">
        <f>'Initial Info Client Demographic'!H428</f>
        <v>0</v>
      </c>
      <c r="AF442" s="183">
        <f>'Initial Info Client Demographic'!I428</f>
        <v>0</v>
      </c>
      <c r="AG442" s="183">
        <f>'Initial Info Client Demographic'!J428</f>
        <v>0</v>
      </c>
    </row>
    <row r="443" spans="1:33" ht="50.1" customHeight="1" x14ac:dyDescent="0.25">
      <c r="A443" s="2">
        <f t="shared" si="32"/>
        <v>416</v>
      </c>
      <c r="B443" s="321">
        <f>'Initial Info Client Demographic'!B429</f>
        <v>0</v>
      </c>
      <c r="C443" s="322">
        <f>'Initial Info Client Demographic'!C429</f>
        <v>0</v>
      </c>
      <c r="D443" s="229"/>
      <c r="E443" s="237"/>
      <c r="F443" s="234"/>
      <c r="G443" s="239"/>
      <c r="H443" s="243"/>
      <c r="I443" s="213"/>
      <c r="J443" s="214"/>
      <c r="K443" s="168"/>
      <c r="L443" s="167"/>
      <c r="M443" s="216"/>
      <c r="N443" s="141"/>
      <c r="O443" s="249">
        <f t="shared" si="29"/>
        <v>0</v>
      </c>
      <c r="P443" s="140"/>
      <c r="Q443" s="253">
        <f t="shared" si="30"/>
        <v>0</v>
      </c>
      <c r="R443" s="254">
        <f t="shared" si="31"/>
        <v>0</v>
      </c>
      <c r="S443" s="211"/>
      <c r="U443" s="257">
        <f>'Initial Info Client Demographic'!D429</f>
        <v>0</v>
      </c>
      <c r="W443" s="179">
        <f>'Initial Info Client Demographic'!E429</f>
        <v>0</v>
      </c>
      <c r="X443" s="182">
        <f>'Initial Info Client Demographic'!F429</f>
        <v>0</v>
      </c>
      <c r="Y443" s="183">
        <f>'Initial Info Client Demographic'!G429</f>
        <v>0</v>
      </c>
      <c r="Z443" s="179">
        <f>'Initial Info Client Demographic'!H429</f>
        <v>0</v>
      </c>
      <c r="AA443" s="182">
        <f>'Initial Info Client Demographic'!I429</f>
        <v>0</v>
      </c>
      <c r="AB443" s="183">
        <f>'Initial Info Client Demographic'!E429</f>
        <v>0</v>
      </c>
      <c r="AC443" s="183">
        <f>'Initial Info Client Demographic'!F429</f>
        <v>0</v>
      </c>
      <c r="AD443" s="183">
        <f>'Initial Info Client Demographic'!G429</f>
        <v>0</v>
      </c>
      <c r="AE443" s="183">
        <f>'Initial Info Client Demographic'!H429</f>
        <v>0</v>
      </c>
      <c r="AF443" s="183">
        <f>'Initial Info Client Demographic'!I429</f>
        <v>0</v>
      </c>
      <c r="AG443" s="183">
        <f>'Initial Info Client Demographic'!J429</f>
        <v>0</v>
      </c>
    </row>
    <row r="444" spans="1:33" ht="50.1" customHeight="1" x14ac:dyDescent="0.25">
      <c r="A444" s="2">
        <f t="shared" si="32"/>
        <v>417</v>
      </c>
      <c r="B444" s="319">
        <f>'Initial Info Client Demographic'!B430</f>
        <v>0</v>
      </c>
      <c r="C444" s="320">
        <f>'Initial Info Client Demographic'!C430</f>
        <v>0</v>
      </c>
      <c r="D444" s="244"/>
      <c r="E444" s="236"/>
      <c r="F444" s="259"/>
      <c r="G444" s="238"/>
      <c r="H444" s="242"/>
      <c r="I444" s="213"/>
      <c r="J444" s="214"/>
      <c r="K444" s="169"/>
      <c r="L444" s="166"/>
      <c r="M444" s="215"/>
      <c r="N444" s="123"/>
      <c r="O444" s="249">
        <f t="shared" si="29"/>
        <v>0</v>
      </c>
      <c r="P444" s="96"/>
      <c r="Q444" s="251">
        <f t="shared" si="30"/>
        <v>0</v>
      </c>
      <c r="R444" s="252">
        <f t="shared" si="31"/>
        <v>0</v>
      </c>
      <c r="S444" s="211"/>
      <c r="U444" s="257">
        <f>'Initial Info Client Demographic'!D430</f>
        <v>0</v>
      </c>
      <c r="W444" s="179">
        <f>'Initial Info Client Demographic'!E430</f>
        <v>0</v>
      </c>
      <c r="X444" s="182">
        <f>'Initial Info Client Demographic'!F430</f>
        <v>0</v>
      </c>
      <c r="Y444" s="183">
        <f>'Initial Info Client Demographic'!G430</f>
        <v>0</v>
      </c>
      <c r="Z444" s="179">
        <f>'Initial Info Client Demographic'!H430</f>
        <v>0</v>
      </c>
      <c r="AA444" s="182">
        <f>'Initial Info Client Demographic'!I430</f>
        <v>0</v>
      </c>
      <c r="AB444" s="183">
        <f>'Initial Info Client Demographic'!E430</f>
        <v>0</v>
      </c>
      <c r="AC444" s="183">
        <f>'Initial Info Client Demographic'!F430</f>
        <v>0</v>
      </c>
      <c r="AD444" s="183">
        <f>'Initial Info Client Demographic'!G430</f>
        <v>0</v>
      </c>
      <c r="AE444" s="183">
        <f>'Initial Info Client Demographic'!H430</f>
        <v>0</v>
      </c>
      <c r="AF444" s="183">
        <f>'Initial Info Client Demographic'!I430</f>
        <v>0</v>
      </c>
      <c r="AG444" s="183">
        <f>'Initial Info Client Demographic'!J430</f>
        <v>0</v>
      </c>
    </row>
    <row r="445" spans="1:33" ht="50.1" customHeight="1" x14ac:dyDescent="0.25">
      <c r="A445" s="2">
        <f t="shared" si="32"/>
        <v>418</v>
      </c>
      <c r="B445" s="321">
        <f>'Initial Info Client Demographic'!B431</f>
        <v>0</v>
      </c>
      <c r="C445" s="322">
        <f>'Initial Info Client Demographic'!C431</f>
        <v>0</v>
      </c>
      <c r="D445" s="229"/>
      <c r="E445" s="237"/>
      <c r="F445" s="234"/>
      <c r="G445" s="239"/>
      <c r="H445" s="243"/>
      <c r="I445" s="213"/>
      <c r="J445" s="214"/>
      <c r="K445" s="168"/>
      <c r="L445" s="167"/>
      <c r="M445" s="216"/>
      <c r="N445" s="141"/>
      <c r="O445" s="249">
        <f t="shared" si="29"/>
        <v>0</v>
      </c>
      <c r="P445" s="140"/>
      <c r="Q445" s="253">
        <f t="shared" si="30"/>
        <v>0</v>
      </c>
      <c r="R445" s="254">
        <f t="shared" si="31"/>
        <v>0</v>
      </c>
      <c r="S445" s="211"/>
      <c r="U445" s="257">
        <f>'Initial Info Client Demographic'!D431</f>
        <v>0</v>
      </c>
      <c r="W445" s="179">
        <f>'Initial Info Client Demographic'!E431</f>
        <v>0</v>
      </c>
      <c r="X445" s="182">
        <f>'Initial Info Client Demographic'!F431</f>
        <v>0</v>
      </c>
      <c r="Y445" s="183">
        <f>'Initial Info Client Demographic'!G431</f>
        <v>0</v>
      </c>
      <c r="Z445" s="179">
        <f>'Initial Info Client Demographic'!H431</f>
        <v>0</v>
      </c>
      <c r="AA445" s="182">
        <f>'Initial Info Client Demographic'!I431</f>
        <v>0</v>
      </c>
      <c r="AB445" s="183">
        <f>'Initial Info Client Demographic'!E431</f>
        <v>0</v>
      </c>
      <c r="AC445" s="183">
        <f>'Initial Info Client Demographic'!F431</f>
        <v>0</v>
      </c>
      <c r="AD445" s="183">
        <f>'Initial Info Client Demographic'!G431</f>
        <v>0</v>
      </c>
      <c r="AE445" s="183">
        <f>'Initial Info Client Demographic'!H431</f>
        <v>0</v>
      </c>
      <c r="AF445" s="183">
        <f>'Initial Info Client Demographic'!I431</f>
        <v>0</v>
      </c>
      <c r="AG445" s="183">
        <f>'Initial Info Client Demographic'!J431</f>
        <v>0</v>
      </c>
    </row>
    <row r="446" spans="1:33" ht="50.1" customHeight="1" x14ac:dyDescent="0.25">
      <c r="A446" s="2">
        <f t="shared" si="32"/>
        <v>419</v>
      </c>
      <c r="B446" s="319">
        <f>'Initial Info Client Demographic'!B432</f>
        <v>0</v>
      </c>
      <c r="C446" s="320">
        <f>'Initial Info Client Demographic'!C432</f>
        <v>0</v>
      </c>
      <c r="D446" s="244"/>
      <c r="E446" s="236"/>
      <c r="F446" s="259"/>
      <c r="G446" s="240"/>
      <c r="H446" s="242"/>
      <c r="I446" s="213"/>
      <c r="J446" s="214"/>
      <c r="K446" s="169"/>
      <c r="L446" s="166"/>
      <c r="M446" s="215"/>
      <c r="N446" s="123"/>
      <c r="O446" s="249">
        <f t="shared" si="29"/>
        <v>0</v>
      </c>
      <c r="P446" s="96"/>
      <c r="Q446" s="251">
        <f t="shared" si="30"/>
        <v>0</v>
      </c>
      <c r="R446" s="252">
        <f t="shared" si="31"/>
        <v>0</v>
      </c>
      <c r="S446" s="211"/>
      <c r="U446" s="257">
        <f>'Initial Info Client Demographic'!D432</f>
        <v>0</v>
      </c>
      <c r="W446" s="179">
        <f>'Initial Info Client Demographic'!E432</f>
        <v>0</v>
      </c>
      <c r="X446" s="182">
        <f>'Initial Info Client Demographic'!F432</f>
        <v>0</v>
      </c>
      <c r="Y446" s="183">
        <f>'Initial Info Client Demographic'!G432</f>
        <v>0</v>
      </c>
      <c r="Z446" s="179">
        <f>'Initial Info Client Demographic'!H432</f>
        <v>0</v>
      </c>
      <c r="AA446" s="182">
        <f>'Initial Info Client Demographic'!I432</f>
        <v>0</v>
      </c>
      <c r="AB446" s="183">
        <f>'Initial Info Client Demographic'!E432</f>
        <v>0</v>
      </c>
      <c r="AC446" s="183">
        <f>'Initial Info Client Demographic'!F432</f>
        <v>0</v>
      </c>
      <c r="AD446" s="183">
        <f>'Initial Info Client Demographic'!G432</f>
        <v>0</v>
      </c>
      <c r="AE446" s="183">
        <f>'Initial Info Client Demographic'!H432</f>
        <v>0</v>
      </c>
      <c r="AF446" s="183">
        <f>'Initial Info Client Demographic'!I432</f>
        <v>0</v>
      </c>
      <c r="AG446" s="183">
        <f>'Initial Info Client Demographic'!J432</f>
        <v>0</v>
      </c>
    </row>
    <row r="447" spans="1:33" ht="50.1" customHeight="1" x14ac:dyDescent="0.25">
      <c r="A447" s="2">
        <f t="shared" si="32"/>
        <v>420</v>
      </c>
      <c r="B447" s="321">
        <f>'Initial Info Client Demographic'!B433</f>
        <v>0</v>
      </c>
      <c r="C447" s="322">
        <f>'Initial Info Client Demographic'!C433</f>
        <v>0</v>
      </c>
      <c r="D447" s="229"/>
      <c r="E447" s="237"/>
      <c r="F447" s="234"/>
      <c r="G447" s="241"/>
      <c r="H447" s="243"/>
      <c r="I447" s="213"/>
      <c r="J447" s="214"/>
      <c r="K447" s="168"/>
      <c r="L447" s="167"/>
      <c r="M447" s="216"/>
      <c r="N447" s="141"/>
      <c r="O447" s="249">
        <f t="shared" si="29"/>
        <v>0</v>
      </c>
      <c r="P447" s="140"/>
      <c r="Q447" s="253">
        <f t="shared" si="30"/>
        <v>0</v>
      </c>
      <c r="R447" s="254">
        <f t="shared" si="31"/>
        <v>0</v>
      </c>
      <c r="S447" s="211"/>
      <c r="U447" s="257">
        <f>'Initial Info Client Demographic'!D433</f>
        <v>0</v>
      </c>
      <c r="W447" s="179">
        <f>'Initial Info Client Demographic'!E433</f>
        <v>0</v>
      </c>
      <c r="X447" s="182">
        <f>'Initial Info Client Demographic'!F433</f>
        <v>0</v>
      </c>
      <c r="Y447" s="183">
        <f>'Initial Info Client Demographic'!G433</f>
        <v>0</v>
      </c>
      <c r="Z447" s="179">
        <f>'Initial Info Client Demographic'!H433</f>
        <v>0</v>
      </c>
      <c r="AA447" s="182">
        <f>'Initial Info Client Demographic'!I433</f>
        <v>0</v>
      </c>
      <c r="AB447" s="183">
        <f>'Initial Info Client Demographic'!E433</f>
        <v>0</v>
      </c>
      <c r="AC447" s="183">
        <f>'Initial Info Client Demographic'!F433</f>
        <v>0</v>
      </c>
      <c r="AD447" s="183">
        <f>'Initial Info Client Demographic'!G433</f>
        <v>0</v>
      </c>
      <c r="AE447" s="183">
        <f>'Initial Info Client Demographic'!H433</f>
        <v>0</v>
      </c>
      <c r="AF447" s="183">
        <f>'Initial Info Client Demographic'!I433</f>
        <v>0</v>
      </c>
      <c r="AG447" s="183">
        <f>'Initial Info Client Demographic'!J433</f>
        <v>0</v>
      </c>
    </row>
    <row r="448" spans="1:33" ht="50.1" customHeight="1" x14ac:dyDescent="0.25">
      <c r="A448" s="2">
        <f t="shared" si="32"/>
        <v>421</v>
      </c>
      <c r="B448" s="319">
        <f>'Initial Info Client Demographic'!B434</f>
        <v>0</v>
      </c>
      <c r="C448" s="320">
        <f>'Initial Info Client Demographic'!C434</f>
        <v>0</v>
      </c>
      <c r="D448" s="244"/>
      <c r="E448" s="236"/>
      <c r="F448" s="259"/>
      <c r="G448" s="238"/>
      <c r="H448" s="242"/>
      <c r="I448" s="213"/>
      <c r="J448" s="214"/>
      <c r="K448" s="169"/>
      <c r="L448" s="166"/>
      <c r="M448" s="215"/>
      <c r="N448" s="123"/>
      <c r="O448" s="249">
        <f t="shared" si="29"/>
        <v>0</v>
      </c>
      <c r="P448" s="96"/>
      <c r="Q448" s="251">
        <f t="shared" si="30"/>
        <v>0</v>
      </c>
      <c r="R448" s="252">
        <f t="shared" si="31"/>
        <v>0</v>
      </c>
      <c r="S448" s="211"/>
      <c r="U448" s="257">
        <f>'Initial Info Client Demographic'!D434</f>
        <v>0</v>
      </c>
      <c r="W448" s="179">
        <f>'Initial Info Client Demographic'!E434</f>
        <v>0</v>
      </c>
      <c r="X448" s="182">
        <f>'Initial Info Client Demographic'!F434</f>
        <v>0</v>
      </c>
      <c r="Y448" s="183">
        <f>'Initial Info Client Demographic'!G434</f>
        <v>0</v>
      </c>
      <c r="Z448" s="179">
        <f>'Initial Info Client Demographic'!H434</f>
        <v>0</v>
      </c>
      <c r="AA448" s="182">
        <f>'Initial Info Client Demographic'!I434</f>
        <v>0</v>
      </c>
      <c r="AB448" s="183">
        <f>'Initial Info Client Demographic'!E434</f>
        <v>0</v>
      </c>
      <c r="AC448" s="183">
        <f>'Initial Info Client Demographic'!F434</f>
        <v>0</v>
      </c>
      <c r="AD448" s="183">
        <f>'Initial Info Client Demographic'!G434</f>
        <v>0</v>
      </c>
      <c r="AE448" s="183">
        <f>'Initial Info Client Demographic'!H434</f>
        <v>0</v>
      </c>
      <c r="AF448" s="183">
        <f>'Initial Info Client Demographic'!I434</f>
        <v>0</v>
      </c>
      <c r="AG448" s="183">
        <f>'Initial Info Client Demographic'!J434</f>
        <v>0</v>
      </c>
    </row>
    <row r="449" spans="1:33" ht="50.1" customHeight="1" x14ac:dyDescent="0.25">
      <c r="A449" s="2">
        <f t="shared" si="32"/>
        <v>422</v>
      </c>
      <c r="B449" s="321">
        <f>'Initial Info Client Demographic'!B435</f>
        <v>0</v>
      </c>
      <c r="C449" s="322">
        <f>'Initial Info Client Demographic'!C435</f>
        <v>0</v>
      </c>
      <c r="D449" s="229"/>
      <c r="E449" s="237"/>
      <c r="F449" s="234"/>
      <c r="G449" s="239"/>
      <c r="H449" s="243"/>
      <c r="I449" s="213"/>
      <c r="J449" s="214"/>
      <c r="K449" s="168"/>
      <c r="L449" s="167"/>
      <c r="M449" s="216"/>
      <c r="N449" s="141"/>
      <c r="O449" s="249">
        <f t="shared" si="29"/>
        <v>0</v>
      </c>
      <c r="P449" s="140"/>
      <c r="Q449" s="253">
        <f t="shared" si="30"/>
        <v>0</v>
      </c>
      <c r="R449" s="254">
        <f t="shared" si="31"/>
        <v>0</v>
      </c>
      <c r="S449" s="211"/>
      <c r="U449" s="257">
        <f>'Initial Info Client Demographic'!D435</f>
        <v>0</v>
      </c>
      <c r="W449" s="179">
        <f>'Initial Info Client Demographic'!E435</f>
        <v>0</v>
      </c>
      <c r="X449" s="182">
        <f>'Initial Info Client Demographic'!F435</f>
        <v>0</v>
      </c>
      <c r="Y449" s="183">
        <f>'Initial Info Client Demographic'!G435</f>
        <v>0</v>
      </c>
      <c r="Z449" s="179">
        <f>'Initial Info Client Demographic'!H435</f>
        <v>0</v>
      </c>
      <c r="AA449" s="182">
        <f>'Initial Info Client Demographic'!I435</f>
        <v>0</v>
      </c>
      <c r="AB449" s="183">
        <f>'Initial Info Client Demographic'!E435</f>
        <v>0</v>
      </c>
      <c r="AC449" s="183">
        <f>'Initial Info Client Demographic'!F435</f>
        <v>0</v>
      </c>
      <c r="AD449" s="183">
        <f>'Initial Info Client Demographic'!G435</f>
        <v>0</v>
      </c>
      <c r="AE449" s="183">
        <f>'Initial Info Client Demographic'!H435</f>
        <v>0</v>
      </c>
      <c r="AF449" s="183">
        <f>'Initial Info Client Demographic'!I435</f>
        <v>0</v>
      </c>
      <c r="AG449" s="183">
        <f>'Initial Info Client Demographic'!J435</f>
        <v>0</v>
      </c>
    </row>
    <row r="450" spans="1:33" ht="50.1" customHeight="1" x14ac:dyDescent="0.25">
      <c r="A450" s="2">
        <f t="shared" si="32"/>
        <v>423</v>
      </c>
      <c r="B450" s="319">
        <f>'Initial Info Client Demographic'!B436</f>
        <v>0</v>
      </c>
      <c r="C450" s="320">
        <f>'Initial Info Client Demographic'!C436</f>
        <v>0</v>
      </c>
      <c r="D450" s="244"/>
      <c r="E450" s="236"/>
      <c r="F450" s="259"/>
      <c r="G450" s="238"/>
      <c r="H450" s="242"/>
      <c r="I450" s="213"/>
      <c r="J450" s="214"/>
      <c r="K450" s="169"/>
      <c r="L450" s="166"/>
      <c r="M450" s="215"/>
      <c r="N450" s="123"/>
      <c r="O450" s="249">
        <f t="shared" si="29"/>
        <v>0</v>
      </c>
      <c r="P450" s="96"/>
      <c r="Q450" s="251">
        <f t="shared" si="30"/>
        <v>0</v>
      </c>
      <c r="R450" s="252">
        <f t="shared" si="31"/>
        <v>0</v>
      </c>
      <c r="S450" s="211"/>
      <c r="U450" s="257">
        <f>'Initial Info Client Demographic'!D436</f>
        <v>0</v>
      </c>
      <c r="W450" s="179">
        <f>'Initial Info Client Demographic'!E436</f>
        <v>0</v>
      </c>
      <c r="X450" s="182">
        <f>'Initial Info Client Demographic'!F436</f>
        <v>0</v>
      </c>
      <c r="Y450" s="183">
        <f>'Initial Info Client Demographic'!G436</f>
        <v>0</v>
      </c>
      <c r="Z450" s="179">
        <f>'Initial Info Client Demographic'!H436</f>
        <v>0</v>
      </c>
      <c r="AA450" s="182">
        <f>'Initial Info Client Demographic'!I436</f>
        <v>0</v>
      </c>
      <c r="AB450" s="183">
        <f>'Initial Info Client Demographic'!E436</f>
        <v>0</v>
      </c>
      <c r="AC450" s="183">
        <f>'Initial Info Client Demographic'!F436</f>
        <v>0</v>
      </c>
      <c r="AD450" s="183">
        <f>'Initial Info Client Demographic'!G436</f>
        <v>0</v>
      </c>
      <c r="AE450" s="183">
        <f>'Initial Info Client Demographic'!H436</f>
        <v>0</v>
      </c>
      <c r="AF450" s="183">
        <f>'Initial Info Client Demographic'!I436</f>
        <v>0</v>
      </c>
      <c r="AG450" s="183">
        <f>'Initial Info Client Demographic'!J436</f>
        <v>0</v>
      </c>
    </row>
    <row r="451" spans="1:33" ht="50.1" customHeight="1" x14ac:dyDescent="0.25">
      <c r="A451" s="2">
        <f t="shared" si="32"/>
        <v>424</v>
      </c>
      <c r="B451" s="321">
        <f>'Initial Info Client Demographic'!B437</f>
        <v>0</v>
      </c>
      <c r="C451" s="322">
        <f>'Initial Info Client Demographic'!C437</f>
        <v>0</v>
      </c>
      <c r="D451" s="229"/>
      <c r="E451" s="237"/>
      <c r="F451" s="234"/>
      <c r="G451" s="239"/>
      <c r="H451" s="243"/>
      <c r="I451" s="213"/>
      <c r="J451" s="214"/>
      <c r="K451" s="168"/>
      <c r="L451" s="167"/>
      <c r="M451" s="216"/>
      <c r="N451" s="141"/>
      <c r="O451" s="249">
        <f t="shared" si="29"/>
        <v>0</v>
      </c>
      <c r="P451" s="140"/>
      <c r="Q451" s="253">
        <f t="shared" si="30"/>
        <v>0</v>
      </c>
      <c r="R451" s="254">
        <f t="shared" si="31"/>
        <v>0</v>
      </c>
      <c r="S451" s="211"/>
      <c r="U451" s="257">
        <f>'Initial Info Client Demographic'!D437</f>
        <v>0</v>
      </c>
      <c r="W451" s="179">
        <f>'Initial Info Client Demographic'!E437</f>
        <v>0</v>
      </c>
      <c r="X451" s="182">
        <f>'Initial Info Client Demographic'!F437</f>
        <v>0</v>
      </c>
      <c r="Y451" s="183">
        <f>'Initial Info Client Demographic'!G437</f>
        <v>0</v>
      </c>
      <c r="Z451" s="179">
        <f>'Initial Info Client Demographic'!H437</f>
        <v>0</v>
      </c>
      <c r="AA451" s="182">
        <f>'Initial Info Client Demographic'!I437</f>
        <v>0</v>
      </c>
      <c r="AB451" s="183">
        <f>'Initial Info Client Demographic'!E437</f>
        <v>0</v>
      </c>
      <c r="AC451" s="183">
        <f>'Initial Info Client Demographic'!F437</f>
        <v>0</v>
      </c>
      <c r="AD451" s="183">
        <f>'Initial Info Client Demographic'!G437</f>
        <v>0</v>
      </c>
      <c r="AE451" s="183">
        <f>'Initial Info Client Demographic'!H437</f>
        <v>0</v>
      </c>
      <c r="AF451" s="183">
        <f>'Initial Info Client Demographic'!I437</f>
        <v>0</v>
      </c>
      <c r="AG451" s="183">
        <f>'Initial Info Client Demographic'!J437</f>
        <v>0</v>
      </c>
    </row>
    <row r="452" spans="1:33" ht="50.1" customHeight="1" x14ac:dyDescent="0.25">
      <c r="A452" s="2">
        <f t="shared" si="32"/>
        <v>425</v>
      </c>
      <c r="B452" s="319">
        <f>'Initial Info Client Demographic'!B438</f>
        <v>0</v>
      </c>
      <c r="C452" s="320">
        <f>'Initial Info Client Demographic'!C438</f>
        <v>0</v>
      </c>
      <c r="D452" s="244"/>
      <c r="E452" s="236"/>
      <c r="F452" s="259"/>
      <c r="G452" s="238"/>
      <c r="H452" s="242"/>
      <c r="I452" s="213"/>
      <c r="J452" s="214"/>
      <c r="K452" s="169"/>
      <c r="L452" s="166"/>
      <c r="M452" s="215"/>
      <c r="N452" s="123"/>
      <c r="O452" s="249">
        <f t="shared" si="29"/>
        <v>0</v>
      </c>
      <c r="P452" s="96"/>
      <c r="Q452" s="251">
        <f t="shared" si="30"/>
        <v>0</v>
      </c>
      <c r="R452" s="252">
        <f t="shared" si="31"/>
        <v>0</v>
      </c>
      <c r="S452" s="211"/>
      <c r="U452" s="257">
        <f>'Initial Info Client Demographic'!D438</f>
        <v>0</v>
      </c>
      <c r="W452" s="179">
        <f>'Initial Info Client Demographic'!E438</f>
        <v>0</v>
      </c>
      <c r="X452" s="182">
        <f>'Initial Info Client Demographic'!F438</f>
        <v>0</v>
      </c>
      <c r="Y452" s="183">
        <f>'Initial Info Client Demographic'!G438</f>
        <v>0</v>
      </c>
      <c r="Z452" s="179">
        <f>'Initial Info Client Demographic'!H438</f>
        <v>0</v>
      </c>
      <c r="AA452" s="182">
        <f>'Initial Info Client Demographic'!I438</f>
        <v>0</v>
      </c>
      <c r="AB452" s="183">
        <f>'Initial Info Client Demographic'!E438</f>
        <v>0</v>
      </c>
      <c r="AC452" s="183">
        <f>'Initial Info Client Demographic'!F438</f>
        <v>0</v>
      </c>
      <c r="AD452" s="183">
        <f>'Initial Info Client Demographic'!G438</f>
        <v>0</v>
      </c>
      <c r="AE452" s="183">
        <f>'Initial Info Client Demographic'!H438</f>
        <v>0</v>
      </c>
      <c r="AF452" s="183">
        <f>'Initial Info Client Demographic'!I438</f>
        <v>0</v>
      </c>
      <c r="AG452" s="183">
        <f>'Initial Info Client Demographic'!J438</f>
        <v>0</v>
      </c>
    </row>
    <row r="453" spans="1:33" ht="50.1" customHeight="1" x14ac:dyDescent="0.25">
      <c r="A453" s="2">
        <f t="shared" si="32"/>
        <v>426</v>
      </c>
      <c r="B453" s="321">
        <f>'Initial Info Client Demographic'!B439</f>
        <v>0</v>
      </c>
      <c r="C453" s="322">
        <f>'Initial Info Client Demographic'!C439</f>
        <v>0</v>
      </c>
      <c r="D453" s="229"/>
      <c r="E453" s="237"/>
      <c r="F453" s="234"/>
      <c r="G453" s="239"/>
      <c r="H453" s="243"/>
      <c r="I453" s="213"/>
      <c r="J453" s="214"/>
      <c r="K453" s="168"/>
      <c r="L453" s="167"/>
      <c r="M453" s="216"/>
      <c r="N453" s="141"/>
      <c r="O453" s="249">
        <f t="shared" si="29"/>
        <v>0</v>
      </c>
      <c r="P453" s="140"/>
      <c r="Q453" s="253">
        <f t="shared" si="30"/>
        <v>0</v>
      </c>
      <c r="R453" s="254">
        <f t="shared" si="31"/>
        <v>0</v>
      </c>
      <c r="S453" s="211"/>
      <c r="U453" s="257">
        <f>'Initial Info Client Demographic'!D439</f>
        <v>0</v>
      </c>
      <c r="W453" s="179">
        <f>'Initial Info Client Demographic'!E439</f>
        <v>0</v>
      </c>
      <c r="X453" s="182">
        <f>'Initial Info Client Demographic'!F439</f>
        <v>0</v>
      </c>
      <c r="Y453" s="183">
        <f>'Initial Info Client Demographic'!G439</f>
        <v>0</v>
      </c>
      <c r="Z453" s="179">
        <f>'Initial Info Client Demographic'!H439</f>
        <v>0</v>
      </c>
      <c r="AA453" s="182">
        <f>'Initial Info Client Demographic'!I439</f>
        <v>0</v>
      </c>
      <c r="AB453" s="183">
        <f>'Initial Info Client Demographic'!E439</f>
        <v>0</v>
      </c>
      <c r="AC453" s="183">
        <f>'Initial Info Client Demographic'!F439</f>
        <v>0</v>
      </c>
      <c r="AD453" s="183">
        <f>'Initial Info Client Demographic'!G439</f>
        <v>0</v>
      </c>
      <c r="AE453" s="183">
        <f>'Initial Info Client Demographic'!H439</f>
        <v>0</v>
      </c>
      <c r="AF453" s="183">
        <f>'Initial Info Client Demographic'!I439</f>
        <v>0</v>
      </c>
      <c r="AG453" s="183">
        <f>'Initial Info Client Demographic'!J439</f>
        <v>0</v>
      </c>
    </row>
    <row r="454" spans="1:33" ht="50.1" customHeight="1" x14ac:dyDescent="0.25">
      <c r="A454" s="2">
        <f t="shared" si="32"/>
        <v>427</v>
      </c>
      <c r="B454" s="319">
        <f>'Initial Info Client Demographic'!B440</f>
        <v>0</v>
      </c>
      <c r="C454" s="320">
        <f>'Initial Info Client Demographic'!C440</f>
        <v>0</v>
      </c>
      <c r="D454" s="244"/>
      <c r="E454" s="236"/>
      <c r="F454" s="259"/>
      <c r="G454" s="238"/>
      <c r="H454" s="242"/>
      <c r="I454" s="213"/>
      <c r="J454" s="214"/>
      <c r="K454" s="169"/>
      <c r="L454" s="166"/>
      <c r="M454" s="215"/>
      <c r="N454" s="123"/>
      <c r="O454" s="249">
        <f t="shared" si="29"/>
        <v>0</v>
      </c>
      <c r="P454" s="96"/>
      <c r="Q454" s="251">
        <f t="shared" si="30"/>
        <v>0</v>
      </c>
      <c r="R454" s="252">
        <f t="shared" si="31"/>
        <v>0</v>
      </c>
      <c r="S454" s="211"/>
      <c r="U454" s="257">
        <f>'Initial Info Client Demographic'!D440</f>
        <v>0</v>
      </c>
      <c r="W454" s="179">
        <f>'Initial Info Client Demographic'!E440</f>
        <v>0</v>
      </c>
      <c r="X454" s="182">
        <f>'Initial Info Client Demographic'!F440</f>
        <v>0</v>
      </c>
      <c r="Y454" s="183">
        <f>'Initial Info Client Demographic'!G440</f>
        <v>0</v>
      </c>
      <c r="Z454" s="179">
        <f>'Initial Info Client Demographic'!H440</f>
        <v>0</v>
      </c>
      <c r="AA454" s="182">
        <f>'Initial Info Client Demographic'!I440</f>
        <v>0</v>
      </c>
      <c r="AB454" s="183">
        <f>'Initial Info Client Demographic'!E440</f>
        <v>0</v>
      </c>
      <c r="AC454" s="183">
        <f>'Initial Info Client Demographic'!F440</f>
        <v>0</v>
      </c>
      <c r="AD454" s="183">
        <f>'Initial Info Client Demographic'!G440</f>
        <v>0</v>
      </c>
      <c r="AE454" s="183">
        <f>'Initial Info Client Demographic'!H440</f>
        <v>0</v>
      </c>
      <c r="AF454" s="183">
        <f>'Initial Info Client Demographic'!I440</f>
        <v>0</v>
      </c>
      <c r="AG454" s="183">
        <f>'Initial Info Client Demographic'!J440</f>
        <v>0</v>
      </c>
    </row>
    <row r="455" spans="1:33" ht="50.1" customHeight="1" x14ac:dyDescent="0.25">
      <c r="A455" s="2">
        <f t="shared" si="32"/>
        <v>428</v>
      </c>
      <c r="B455" s="321">
        <f>'Initial Info Client Demographic'!B441</f>
        <v>0</v>
      </c>
      <c r="C455" s="322">
        <f>'Initial Info Client Demographic'!C441</f>
        <v>0</v>
      </c>
      <c r="D455" s="229"/>
      <c r="E455" s="237"/>
      <c r="F455" s="234"/>
      <c r="G455" s="239"/>
      <c r="H455" s="243"/>
      <c r="I455" s="213"/>
      <c r="J455" s="214"/>
      <c r="K455" s="168"/>
      <c r="L455" s="167"/>
      <c r="M455" s="216"/>
      <c r="N455" s="141"/>
      <c r="O455" s="249">
        <f t="shared" si="29"/>
        <v>0</v>
      </c>
      <c r="P455" s="140"/>
      <c r="Q455" s="253">
        <f t="shared" si="30"/>
        <v>0</v>
      </c>
      <c r="R455" s="254">
        <f t="shared" si="31"/>
        <v>0</v>
      </c>
      <c r="S455" s="211"/>
      <c r="U455" s="257">
        <f>'Initial Info Client Demographic'!D441</f>
        <v>0</v>
      </c>
      <c r="W455" s="179">
        <f>'Initial Info Client Demographic'!E441</f>
        <v>0</v>
      </c>
      <c r="X455" s="182">
        <f>'Initial Info Client Demographic'!F441</f>
        <v>0</v>
      </c>
      <c r="Y455" s="183">
        <f>'Initial Info Client Demographic'!G441</f>
        <v>0</v>
      </c>
      <c r="Z455" s="179">
        <f>'Initial Info Client Demographic'!H441</f>
        <v>0</v>
      </c>
      <c r="AA455" s="182">
        <f>'Initial Info Client Demographic'!I441</f>
        <v>0</v>
      </c>
      <c r="AB455" s="183">
        <f>'Initial Info Client Demographic'!E441</f>
        <v>0</v>
      </c>
      <c r="AC455" s="183">
        <f>'Initial Info Client Demographic'!F441</f>
        <v>0</v>
      </c>
      <c r="AD455" s="183">
        <f>'Initial Info Client Demographic'!G441</f>
        <v>0</v>
      </c>
      <c r="AE455" s="183">
        <f>'Initial Info Client Demographic'!H441</f>
        <v>0</v>
      </c>
      <c r="AF455" s="183">
        <f>'Initial Info Client Demographic'!I441</f>
        <v>0</v>
      </c>
      <c r="AG455" s="183">
        <f>'Initial Info Client Demographic'!J441</f>
        <v>0</v>
      </c>
    </row>
    <row r="456" spans="1:33" ht="50.1" customHeight="1" x14ac:dyDescent="0.25">
      <c r="A456" s="2">
        <f t="shared" si="32"/>
        <v>429</v>
      </c>
      <c r="B456" s="319">
        <f>'Initial Info Client Demographic'!B442</f>
        <v>0</v>
      </c>
      <c r="C456" s="320">
        <f>'Initial Info Client Demographic'!C442</f>
        <v>0</v>
      </c>
      <c r="D456" s="244"/>
      <c r="E456" s="236"/>
      <c r="F456" s="259"/>
      <c r="G456" s="240"/>
      <c r="H456" s="242"/>
      <c r="I456" s="213"/>
      <c r="J456" s="214"/>
      <c r="K456" s="169"/>
      <c r="L456" s="166"/>
      <c r="M456" s="215"/>
      <c r="N456" s="123"/>
      <c r="O456" s="249">
        <f t="shared" si="29"/>
        <v>0</v>
      </c>
      <c r="P456" s="96"/>
      <c r="Q456" s="251">
        <f t="shared" si="30"/>
        <v>0</v>
      </c>
      <c r="R456" s="252">
        <f t="shared" si="31"/>
        <v>0</v>
      </c>
      <c r="S456" s="211"/>
      <c r="U456" s="257">
        <f>'Initial Info Client Demographic'!D442</f>
        <v>0</v>
      </c>
      <c r="W456" s="179">
        <f>'Initial Info Client Demographic'!E442</f>
        <v>0</v>
      </c>
      <c r="X456" s="182">
        <f>'Initial Info Client Demographic'!F442</f>
        <v>0</v>
      </c>
      <c r="Y456" s="183">
        <f>'Initial Info Client Demographic'!G442</f>
        <v>0</v>
      </c>
      <c r="Z456" s="179">
        <f>'Initial Info Client Demographic'!H442</f>
        <v>0</v>
      </c>
      <c r="AA456" s="182">
        <f>'Initial Info Client Demographic'!I442</f>
        <v>0</v>
      </c>
      <c r="AB456" s="183">
        <f>'Initial Info Client Demographic'!E442</f>
        <v>0</v>
      </c>
      <c r="AC456" s="183">
        <f>'Initial Info Client Demographic'!F442</f>
        <v>0</v>
      </c>
      <c r="AD456" s="183">
        <f>'Initial Info Client Demographic'!G442</f>
        <v>0</v>
      </c>
      <c r="AE456" s="183">
        <f>'Initial Info Client Demographic'!H442</f>
        <v>0</v>
      </c>
      <c r="AF456" s="183">
        <f>'Initial Info Client Demographic'!I442</f>
        <v>0</v>
      </c>
      <c r="AG456" s="183">
        <f>'Initial Info Client Demographic'!J442</f>
        <v>0</v>
      </c>
    </row>
    <row r="457" spans="1:33" ht="50.1" customHeight="1" x14ac:dyDescent="0.25">
      <c r="A457" s="2">
        <f t="shared" si="32"/>
        <v>430</v>
      </c>
      <c r="B457" s="321">
        <f>'Initial Info Client Demographic'!B443</f>
        <v>0</v>
      </c>
      <c r="C457" s="322">
        <f>'Initial Info Client Demographic'!C443</f>
        <v>0</v>
      </c>
      <c r="D457" s="229"/>
      <c r="E457" s="237"/>
      <c r="F457" s="234"/>
      <c r="G457" s="241"/>
      <c r="H457" s="243"/>
      <c r="I457" s="213"/>
      <c r="J457" s="214"/>
      <c r="K457" s="168"/>
      <c r="L457" s="167"/>
      <c r="M457" s="216"/>
      <c r="N457" s="141"/>
      <c r="O457" s="249">
        <f t="shared" si="29"/>
        <v>0</v>
      </c>
      <c r="P457" s="140"/>
      <c r="Q457" s="253">
        <f t="shared" si="30"/>
        <v>0</v>
      </c>
      <c r="R457" s="254">
        <f t="shared" si="31"/>
        <v>0</v>
      </c>
      <c r="S457" s="211"/>
      <c r="U457" s="257">
        <f>'Initial Info Client Demographic'!D443</f>
        <v>0</v>
      </c>
      <c r="W457" s="179">
        <f>'Initial Info Client Demographic'!E443</f>
        <v>0</v>
      </c>
      <c r="X457" s="182">
        <f>'Initial Info Client Demographic'!F443</f>
        <v>0</v>
      </c>
      <c r="Y457" s="183">
        <f>'Initial Info Client Demographic'!G443</f>
        <v>0</v>
      </c>
      <c r="Z457" s="179">
        <f>'Initial Info Client Demographic'!H443</f>
        <v>0</v>
      </c>
      <c r="AA457" s="182">
        <f>'Initial Info Client Demographic'!I443</f>
        <v>0</v>
      </c>
      <c r="AB457" s="183">
        <f>'Initial Info Client Demographic'!E443</f>
        <v>0</v>
      </c>
      <c r="AC457" s="183">
        <f>'Initial Info Client Demographic'!F443</f>
        <v>0</v>
      </c>
      <c r="AD457" s="183">
        <f>'Initial Info Client Demographic'!G443</f>
        <v>0</v>
      </c>
      <c r="AE457" s="183">
        <f>'Initial Info Client Demographic'!H443</f>
        <v>0</v>
      </c>
      <c r="AF457" s="183">
        <f>'Initial Info Client Demographic'!I443</f>
        <v>0</v>
      </c>
      <c r="AG457" s="183">
        <f>'Initial Info Client Demographic'!J443</f>
        <v>0</v>
      </c>
    </row>
    <row r="458" spans="1:33" ht="50.1" customHeight="1" x14ac:dyDescent="0.25">
      <c r="A458" s="2">
        <f t="shared" si="32"/>
        <v>431</v>
      </c>
      <c r="B458" s="319">
        <f>'Initial Info Client Demographic'!B444</f>
        <v>0</v>
      </c>
      <c r="C458" s="320">
        <f>'Initial Info Client Demographic'!C444</f>
        <v>0</v>
      </c>
      <c r="D458" s="244"/>
      <c r="E458" s="236"/>
      <c r="F458" s="259"/>
      <c r="G458" s="238"/>
      <c r="H458" s="242"/>
      <c r="I458" s="213"/>
      <c r="J458" s="214"/>
      <c r="K458" s="169"/>
      <c r="L458" s="166"/>
      <c r="M458" s="215"/>
      <c r="N458" s="123"/>
      <c r="O458" s="249">
        <f t="shared" si="29"/>
        <v>0</v>
      </c>
      <c r="P458" s="96"/>
      <c r="Q458" s="251">
        <f t="shared" si="30"/>
        <v>0</v>
      </c>
      <c r="R458" s="252">
        <f t="shared" si="31"/>
        <v>0</v>
      </c>
      <c r="S458" s="211"/>
      <c r="U458" s="257">
        <f>'Initial Info Client Demographic'!D444</f>
        <v>0</v>
      </c>
      <c r="W458" s="179">
        <f>'Initial Info Client Demographic'!E444</f>
        <v>0</v>
      </c>
      <c r="X458" s="182">
        <f>'Initial Info Client Demographic'!F444</f>
        <v>0</v>
      </c>
      <c r="Y458" s="183">
        <f>'Initial Info Client Demographic'!G444</f>
        <v>0</v>
      </c>
      <c r="Z458" s="179">
        <f>'Initial Info Client Demographic'!H444</f>
        <v>0</v>
      </c>
      <c r="AA458" s="182">
        <f>'Initial Info Client Demographic'!I444</f>
        <v>0</v>
      </c>
      <c r="AB458" s="183">
        <f>'Initial Info Client Demographic'!E444</f>
        <v>0</v>
      </c>
      <c r="AC458" s="183">
        <f>'Initial Info Client Demographic'!F444</f>
        <v>0</v>
      </c>
      <c r="AD458" s="183">
        <f>'Initial Info Client Demographic'!G444</f>
        <v>0</v>
      </c>
      <c r="AE458" s="183">
        <f>'Initial Info Client Demographic'!H444</f>
        <v>0</v>
      </c>
      <c r="AF458" s="183">
        <f>'Initial Info Client Demographic'!I444</f>
        <v>0</v>
      </c>
      <c r="AG458" s="183">
        <f>'Initial Info Client Demographic'!J444</f>
        <v>0</v>
      </c>
    </row>
    <row r="459" spans="1:33" ht="50.1" customHeight="1" x14ac:dyDescent="0.25">
      <c r="A459" s="2">
        <f t="shared" si="32"/>
        <v>432</v>
      </c>
      <c r="B459" s="321">
        <f>'Initial Info Client Demographic'!B445</f>
        <v>0</v>
      </c>
      <c r="C459" s="322">
        <f>'Initial Info Client Demographic'!C445</f>
        <v>0</v>
      </c>
      <c r="D459" s="229"/>
      <c r="E459" s="237"/>
      <c r="F459" s="234"/>
      <c r="G459" s="239"/>
      <c r="H459" s="243"/>
      <c r="I459" s="213"/>
      <c r="J459" s="214"/>
      <c r="K459" s="168"/>
      <c r="L459" s="167"/>
      <c r="M459" s="216"/>
      <c r="N459" s="141"/>
      <c r="O459" s="249">
        <f t="shared" si="29"/>
        <v>0</v>
      </c>
      <c r="P459" s="140"/>
      <c r="Q459" s="253">
        <f t="shared" si="30"/>
        <v>0</v>
      </c>
      <c r="R459" s="254">
        <f t="shared" si="31"/>
        <v>0</v>
      </c>
      <c r="S459" s="211"/>
      <c r="U459" s="257">
        <f>'Initial Info Client Demographic'!D445</f>
        <v>0</v>
      </c>
      <c r="W459" s="179">
        <f>'Initial Info Client Demographic'!E445</f>
        <v>0</v>
      </c>
      <c r="X459" s="182">
        <f>'Initial Info Client Demographic'!F445</f>
        <v>0</v>
      </c>
      <c r="Y459" s="183">
        <f>'Initial Info Client Demographic'!G445</f>
        <v>0</v>
      </c>
      <c r="Z459" s="179">
        <f>'Initial Info Client Demographic'!H445</f>
        <v>0</v>
      </c>
      <c r="AA459" s="182">
        <f>'Initial Info Client Demographic'!I445</f>
        <v>0</v>
      </c>
      <c r="AB459" s="183">
        <f>'Initial Info Client Demographic'!E445</f>
        <v>0</v>
      </c>
      <c r="AC459" s="183">
        <f>'Initial Info Client Demographic'!F445</f>
        <v>0</v>
      </c>
      <c r="AD459" s="183">
        <f>'Initial Info Client Demographic'!G445</f>
        <v>0</v>
      </c>
      <c r="AE459" s="183">
        <f>'Initial Info Client Demographic'!H445</f>
        <v>0</v>
      </c>
      <c r="AF459" s="183">
        <f>'Initial Info Client Demographic'!I445</f>
        <v>0</v>
      </c>
      <c r="AG459" s="183">
        <f>'Initial Info Client Demographic'!J445</f>
        <v>0</v>
      </c>
    </row>
    <row r="460" spans="1:33" ht="50.1" customHeight="1" x14ac:dyDescent="0.25">
      <c r="A460" s="2">
        <f t="shared" si="32"/>
        <v>433</v>
      </c>
      <c r="B460" s="319">
        <f>'Initial Info Client Demographic'!B446</f>
        <v>0</v>
      </c>
      <c r="C460" s="320">
        <f>'Initial Info Client Demographic'!C446</f>
        <v>0</v>
      </c>
      <c r="D460" s="244"/>
      <c r="E460" s="236"/>
      <c r="F460" s="259"/>
      <c r="G460" s="238"/>
      <c r="H460" s="242"/>
      <c r="I460" s="213"/>
      <c r="J460" s="214"/>
      <c r="K460" s="169"/>
      <c r="L460" s="166"/>
      <c r="M460" s="215"/>
      <c r="N460" s="123"/>
      <c r="O460" s="249">
        <f t="shared" si="29"/>
        <v>0</v>
      </c>
      <c r="P460" s="96"/>
      <c r="Q460" s="251">
        <f t="shared" si="30"/>
        <v>0</v>
      </c>
      <c r="R460" s="252">
        <f t="shared" si="31"/>
        <v>0</v>
      </c>
      <c r="S460" s="211"/>
      <c r="U460" s="257">
        <f>'Initial Info Client Demographic'!D446</f>
        <v>0</v>
      </c>
      <c r="W460" s="179">
        <f>'Initial Info Client Demographic'!E446</f>
        <v>0</v>
      </c>
      <c r="X460" s="182">
        <f>'Initial Info Client Demographic'!F446</f>
        <v>0</v>
      </c>
      <c r="Y460" s="183">
        <f>'Initial Info Client Demographic'!G446</f>
        <v>0</v>
      </c>
      <c r="Z460" s="179">
        <f>'Initial Info Client Demographic'!H446</f>
        <v>0</v>
      </c>
      <c r="AA460" s="182">
        <f>'Initial Info Client Demographic'!I446</f>
        <v>0</v>
      </c>
      <c r="AB460" s="183">
        <f>'Initial Info Client Demographic'!E446</f>
        <v>0</v>
      </c>
      <c r="AC460" s="183">
        <f>'Initial Info Client Demographic'!F446</f>
        <v>0</v>
      </c>
      <c r="AD460" s="183">
        <f>'Initial Info Client Demographic'!G446</f>
        <v>0</v>
      </c>
      <c r="AE460" s="183">
        <f>'Initial Info Client Demographic'!H446</f>
        <v>0</v>
      </c>
      <c r="AF460" s="183">
        <f>'Initial Info Client Demographic'!I446</f>
        <v>0</v>
      </c>
      <c r="AG460" s="183">
        <f>'Initial Info Client Demographic'!J446</f>
        <v>0</v>
      </c>
    </row>
    <row r="461" spans="1:33" ht="50.1" customHeight="1" x14ac:dyDescent="0.25">
      <c r="A461" s="2">
        <f t="shared" si="32"/>
        <v>434</v>
      </c>
      <c r="B461" s="321">
        <f>'Initial Info Client Demographic'!B447</f>
        <v>0</v>
      </c>
      <c r="C461" s="322">
        <f>'Initial Info Client Demographic'!C447</f>
        <v>0</v>
      </c>
      <c r="D461" s="229"/>
      <c r="E461" s="237"/>
      <c r="F461" s="234"/>
      <c r="G461" s="239"/>
      <c r="H461" s="243"/>
      <c r="I461" s="213"/>
      <c r="J461" s="214"/>
      <c r="K461" s="168"/>
      <c r="L461" s="167"/>
      <c r="M461" s="216"/>
      <c r="N461" s="141"/>
      <c r="O461" s="249">
        <f t="shared" si="29"/>
        <v>0</v>
      </c>
      <c r="P461" s="140"/>
      <c r="Q461" s="253">
        <f t="shared" si="30"/>
        <v>0</v>
      </c>
      <c r="R461" s="254">
        <f t="shared" si="31"/>
        <v>0</v>
      </c>
      <c r="S461" s="211"/>
      <c r="U461" s="257">
        <f>'Initial Info Client Demographic'!D447</f>
        <v>0</v>
      </c>
      <c r="W461" s="179">
        <f>'Initial Info Client Demographic'!E447</f>
        <v>0</v>
      </c>
      <c r="X461" s="182">
        <f>'Initial Info Client Demographic'!F447</f>
        <v>0</v>
      </c>
      <c r="Y461" s="183">
        <f>'Initial Info Client Demographic'!G447</f>
        <v>0</v>
      </c>
      <c r="Z461" s="179">
        <f>'Initial Info Client Demographic'!H447</f>
        <v>0</v>
      </c>
      <c r="AA461" s="182">
        <f>'Initial Info Client Demographic'!I447</f>
        <v>0</v>
      </c>
      <c r="AB461" s="183">
        <f>'Initial Info Client Demographic'!E447</f>
        <v>0</v>
      </c>
      <c r="AC461" s="183">
        <f>'Initial Info Client Demographic'!F447</f>
        <v>0</v>
      </c>
      <c r="AD461" s="183">
        <f>'Initial Info Client Demographic'!G447</f>
        <v>0</v>
      </c>
      <c r="AE461" s="183">
        <f>'Initial Info Client Demographic'!H447</f>
        <v>0</v>
      </c>
      <c r="AF461" s="183">
        <f>'Initial Info Client Demographic'!I447</f>
        <v>0</v>
      </c>
      <c r="AG461" s="183">
        <f>'Initial Info Client Demographic'!J447</f>
        <v>0</v>
      </c>
    </row>
    <row r="462" spans="1:33" ht="50.1" customHeight="1" x14ac:dyDescent="0.25">
      <c r="A462" s="2">
        <f t="shared" si="32"/>
        <v>435</v>
      </c>
      <c r="B462" s="319">
        <f>'Initial Info Client Demographic'!B448</f>
        <v>0</v>
      </c>
      <c r="C462" s="320">
        <f>'Initial Info Client Demographic'!C448</f>
        <v>0</v>
      </c>
      <c r="D462" s="244"/>
      <c r="E462" s="236"/>
      <c r="F462" s="259"/>
      <c r="G462" s="238"/>
      <c r="H462" s="242"/>
      <c r="I462" s="213"/>
      <c r="J462" s="214"/>
      <c r="K462" s="169"/>
      <c r="L462" s="166"/>
      <c r="M462" s="215"/>
      <c r="N462" s="123"/>
      <c r="O462" s="249">
        <f t="shared" si="29"/>
        <v>0</v>
      </c>
      <c r="P462" s="96"/>
      <c r="Q462" s="251">
        <f t="shared" si="30"/>
        <v>0</v>
      </c>
      <c r="R462" s="252">
        <f t="shared" si="31"/>
        <v>0</v>
      </c>
      <c r="S462" s="211"/>
      <c r="U462" s="257">
        <f>'Initial Info Client Demographic'!D448</f>
        <v>0</v>
      </c>
      <c r="W462" s="179">
        <f>'Initial Info Client Demographic'!E448</f>
        <v>0</v>
      </c>
      <c r="X462" s="182">
        <f>'Initial Info Client Demographic'!F448</f>
        <v>0</v>
      </c>
      <c r="Y462" s="183">
        <f>'Initial Info Client Demographic'!G448</f>
        <v>0</v>
      </c>
      <c r="Z462" s="179">
        <f>'Initial Info Client Demographic'!H448</f>
        <v>0</v>
      </c>
      <c r="AA462" s="182">
        <f>'Initial Info Client Demographic'!I448</f>
        <v>0</v>
      </c>
      <c r="AB462" s="183">
        <f>'Initial Info Client Demographic'!E448</f>
        <v>0</v>
      </c>
      <c r="AC462" s="183">
        <f>'Initial Info Client Demographic'!F448</f>
        <v>0</v>
      </c>
      <c r="AD462" s="183">
        <f>'Initial Info Client Demographic'!G448</f>
        <v>0</v>
      </c>
      <c r="AE462" s="183">
        <f>'Initial Info Client Demographic'!H448</f>
        <v>0</v>
      </c>
      <c r="AF462" s="183">
        <f>'Initial Info Client Demographic'!I448</f>
        <v>0</v>
      </c>
      <c r="AG462" s="183">
        <f>'Initial Info Client Demographic'!J448</f>
        <v>0</v>
      </c>
    </row>
    <row r="463" spans="1:33" ht="50.1" customHeight="1" x14ac:dyDescent="0.25">
      <c r="A463" s="2">
        <f t="shared" si="32"/>
        <v>436</v>
      </c>
      <c r="B463" s="321">
        <f>'Initial Info Client Demographic'!B449</f>
        <v>0</v>
      </c>
      <c r="C463" s="322">
        <f>'Initial Info Client Demographic'!C449</f>
        <v>0</v>
      </c>
      <c r="D463" s="229"/>
      <c r="E463" s="237"/>
      <c r="F463" s="234"/>
      <c r="G463" s="239"/>
      <c r="H463" s="243"/>
      <c r="I463" s="213"/>
      <c r="J463" s="214"/>
      <c r="K463" s="168"/>
      <c r="L463" s="167"/>
      <c r="M463" s="216"/>
      <c r="N463" s="141"/>
      <c r="O463" s="249">
        <f t="shared" si="29"/>
        <v>0</v>
      </c>
      <c r="P463" s="140"/>
      <c r="Q463" s="253">
        <f t="shared" si="30"/>
        <v>0</v>
      </c>
      <c r="R463" s="254">
        <f t="shared" si="31"/>
        <v>0</v>
      </c>
      <c r="S463" s="211"/>
      <c r="U463" s="257">
        <f>'Initial Info Client Demographic'!D449</f>
        <v>0</v>
      </c>
      <c r="W463" s="179">
        <f>'Initial Info Client Demographic'!E449</f>
        <v>0</v>
      </c>
      <c r="X463" s="182">
        <f>'Initial Info Client Demographic'!F449</f>
        <v>0</v>
      </c>
      <c r="Y463" s="183">
        <f>'Initial Info Client Demographic'!G449</f>
        <v>0</v>
      </c>
      <c r="Z463" s="179">
        <f>'Initial Info Client Demographic'!H449</f>
        <v>0</v>
      </c>
      <c r="AA463" s="182">
        <f>'Initial Info Client Demographic'!I449</f>
        <v>0</v>
      </c>
      <c r="AB463" s="183">
        <f>'Initial Info Client Demographic'!E449</f>
        <v>0</v>
      </c>
      <c r="AC463" s="183">
        <f>'Initial Info Client Demographic'!F449</f>
        <v>0</v>
      </c>
      <c r="AD463" s="183">
        <f>'Initial Info Client Demographic'!G449</f>
        <v>0</v>
      </c>
      <c r="AE463" s="183">
        <f>'Initial Info Client Demographic'!H449</f>
        <v>0</v>
      </c>
      <c r="AF463" s="183">
        <f>'Initial Info Client Demographic'!I449</f>
        <v>0</v>
      </c>
      <c r="AG463" s="183">
        <f>'Initial Info Client Demographic'!J449</f>
        <v>0</v>
      </c>
    </row>
    <row r="464" spans="1:33" ht="50.1" customHeight="1" x14ac:dyDescent="0.25">
      <c r="A464" s="2">
        <f t="shared" si="32"/>
        <v>437</v>
      </c>
      <c r="B464" s="319">
        <f>'Initial Info Client Demographic'!B450</f>
        <v>0</v>
      </c>
      <c r="C464" s="320">
        <f>'Initial Info Client Demographic'!C450</f>
        <v>0</v>
      </c>
      <c r="D464" s="244"/>
      <c r="E464" s="236"/>
      <c r="F464" s="259"/>
      <c r="G464" s="238"/>
      <c r="H464" s="242"/>
      <c r="I464" s="213"/>
      <c r="J464" s="214"/>
      <c r="K464" s="169"/>
      <c r="L464" s="166"/>
      <c r="M464" s="215"/>
      <c r="N464" s="123"/>
      <c r="O464" s="249">
        <f t="shared" si="29"/>
        <v>0</v>
      </c>
      <c r="P464" s="96"/>
      <c r="Q464" s="251">
        <f t="shared" si="30"/>
        <v>0</v>
      </c>
      <c r="R464" s="252">
        <f t="shared" si="31"/>
        <v>0</v>
      </c>
      <c r="S464" s="211"/>
      <c r="U464" s="257">
        <f>'Initial Info Client Demographic'!D450</f>
        <v>0</v>
      </c>
      <c r="W464" s="179">
        <f>'Initial Info Client Demographic'!E450</f>
        <v>0</v>
      </c>
      <c r="X464" s="182">
        <f>'Initial Info Client Demographic'!F450</f>
        <v>0</v>
      </c>
      <c r="Y464" s="183">
        <f>'Initial Info Client Demographic'!G450</f>
        <v>0</v>
      </c>
      <c r="Z464" s="179">
        <f>'Initial Info Client Demographic'!H450</f>
        <v>0</v>
      </c>
      <c r="AA464" s="182">
        <f>'Initial Info Client Demographic'!I450</f>
        <v>0</v>
      </c>
      <c r="AB464" s="183">
        <f>'Initial Info Client Demographic'!E450</f>
        <v>0</v>
      </c>
      <c r="AC464" s="183">
        <f>'Initial Info Client Demographic'!F450</f>
        <v>0</v>
      </c>
      <c r="AD464" s="183">
        <f>'Initial Info Client Demographic'!G450</f>
        <v>0</v>
      </c>
      <c r="AE464" s="183">
        <f>'Initial Info Client Demographic'!H450</f>
        <v>0</v>
      </c>
      <c r="AF464" s="183">
        <f>'Initial Info Client Demographic'!I450</f>
        <v>0</v>
      </c>
      <c r="AG464" s="183">
        <f>'Initial Info Client Demographic'!J450</f>
        <v>0</v>
      </c>
    </row>
    <row r="465" spans="1:33" ht="50.1" customHeight="1" x14ac:dyDescent="0.25">
      <c r="A465" s="2">
        <f t="shared" si="32"/>
        <v>438</v>
      </c>
      <c r="B465" s="321">
        <f>'Initial Info Client Demographic'!B451</f>
        <v>0</v>
      </c>
      <c r="C465" s="322">
        <f>'Initial Info Client Demographic'!C451</f>
        <v>0</v>
      </c>
      <c r="D465" s="229"/>
      <c r="E465" s="237"/>
      <c r="F465" s="234"/>
      <c r="G465" s="239"/>
      <c r="H465" s="243"/>
      <c r="I465" s="213"/>
      <c r="J465" s="214"/>
      <c r="K465" s="168"/>
      <c r="L465" s="167"/>
      <c r="M465" s="216"/>
      <c r="N465" s="141"/>
      <c r="O465" s="249">
        <f t="shared" si="29"/>
        <v>0</v>
      </c>
      <c r="P465" s="140"/>
      <c r="Q465" s="253">
        <f t="shared" si="30"/>
        <v>0</v>
      </c>
      <c r="R465" s="254">
        <f t="shared" si="31"/>
        <v>0</v>
      </c>
      <c r="S465" s="211"/>
      <c r="U465" s="257">
        <f>'Initial Info Client Demographic'!D451</f>
        <v>0</v>
      </c>
      <c r="W465" s="179">
        <f>'Initial Info Client Demographic'!E451</f>
        <v>0</v>
      </c>
      <c r="X465" s="182">
        <f>'Initial Info Client Demographic'!F451</f>
        <v>0</v>
      </c>
      <c r="Y465" s="183">
        <f>'Initial Info Client Demographic'!G451</f>
        <v>0</v>
      </c>
      <c r="Z465" s="179">
        <f>'Initial Info Client Demographic'!H451</f>
        <v>0</v>
      </c>
      <c r="AA465" s="182">
        <f>'Initial Info Client Demographic'!I451</f>
        <v>0</v>
      </c>
      <c r="AB465" s="183">
        <f>'Initial Info Client Demographic'!E451</f>
        <v>0</v>
      </c>
      <c r="AC465" s="183">
        <f>'Initial Info Client Demographic'!F451</f>
        <v>0</v>
      </c>
      <c r="AD465" s="183">
        <f>'Initial Info Client Demographic'!G451</f>
        <v>0</v>
      </c>
      <c r="AE465" s="183">
        <f>'Initial Info Client Demographic'!H451</f>
        <v>0</v>
      </c>
      <c r="AF465" s="183">
        <f>'Initial Info Client Demographic'!I451</f>
        <v>0</v>
      </c>
      <c r="AG465" s="183">
        <f>'Initial Info Client Demographic'!J451</f>
        <v>0</v>
      </c>
    </row>
    <row r="466" spans="1:33" ht="50.1" customHeight="1" x14ac:dyDescent="0.25">
      <c r="A466" s="2">
        <f t="shared" si="32"/>
        <v>439</v>
      </c>
      <c r="B466" s="319">
        <f>'Initial Info Client Demographic'!B452</f>
        <v>0</v>
      </c>
      <c r="C466" s="320">
        <f>'Initial Info Client Demographic'!C452</f>
        <v>0</v>
      </c>
      <c r="D466" s="244"/>
      <c r="E466" s="236"/>
      <c r="F466" s="259"/>
      <c r="G466" s="240"/>
      <c r="H466" s="242"/>
      <c r="I466" s="213"/>
      <c r="J466" s="214"/>
      <c r="K466" s="169"/>
      <c r="L466" s="166"/>
      <c r="M466" s="215"/>
      <c r="N466" s="123"/>
      <c r="O466" s="249">
        <f t="shared" si="29"/>
        <v>0</v>
      </c>
      <c r="P466" s="96"/>
      <c r="Q466" s="251">
        <f t="shared" si="30"/>
        <v>0</v>
      </c>
      <c r="R466" s="252">
        <f t="shared" si="31"/>
        <v>0</v>
      </c>
      <c r="S466" s="211"/>
      <c r="U466" s="257">
        <f>'Initial Info Client Demographic'!D452</f>
        <v>0</v>
      </c>
      <c r="W466" s="179">
        <f>'Initial Info Client Demographic'!E452</f>
        <v>0</v>
      </c>
      <c r="X466" s="182">
        <f>'Initial Info Client Demographic'!F452</f>
        <v>0</v>
      </c>
      <c r="Y466" s="183">
        <f>'Initial Info Client Demographic'!G452</f>
        <v>0</v>
      </c>
      <c r="Z466" s="179">
        <f>'Initial Info Client Demographic'!H452</f>
        <v>0</v>
      </c>
      <c r="AA466" s="182">
        <f>'Initial Info Client Demographic'!I452</f>
        <v>0</v>
      </c>
      <c r="AB466" s="183">
        <f>'Initial Info Client Demographic'!E452</f>
        <v>0</v>
      </c>
      <c r="AC466" s="183">
        <f>'Initial Info Client Demographic'!F452</f>
        <v>0</v>
      </c>
      <c r="AD466" s="183">
        <f>'Initial Info Client Demographic'!G452</f>
        <v>0</v>
      </c>
      <c r="AE466" s="183">
        <f>'Initial Info Client Demographic'!H452</f>
        <v>0</v>
      </c>
      <c r="AF466" s="183">
        <f>'Initial Info Client Demographic'!I452</f>
        <v>0</v>
      </c>
      <c r="AG466" s="183">
        <f>'Initial Info Client Demographic'!J452</f>
        <v>0</v>
      </c>
    </row>
    <row r="467" spans="1:33" ht="50.1" customHeight="1" x14ac:dyDescent="0.25">
      <c r="A467" s="2">
        <f t="shared" si="32"/>
        <v>440</v>
      </c>
      <c r="B467" s="321">
        <f>'Initial Info Client Demographic'!B453</f>
        <v>0</v>
      </c>
      <c r="C467" s="322">
        <f>'Initial Info Client Demographic'!C453</f>
        <v>0</v>
      </c>
      <c r="D467" s="229"/>
      <c r="E467" s="237"/>
      <c r="F467" s="234"/>
      <c r="G467" s="241"/>
      <c r="H467" s="243"/>
      <c r="I467" s="213"/>
      <c r="J467" s="214"/>
      <c r="K467" s="168"/>
      <c r="L467" s="167"/>
      <c r="M467" s="216"/>
      <c r="N467" s="141"/>
      <c r="O467" s="249">
        <f t="shared" si="29"/>
        <v>0</v>
      </c>
      <c r="P467" s="140"/>
      <c r="Q467" s="253">
        <f t="shared" si="30"/>
        <v>0</v>
      </c>
      <c r="R467" s="254">
        <f t="shared" si="31"/>
        <v>0</v>
      </c>
      <c r="S467" s="211"/>
      <c r="U467" s="257">
        <f>'Initial Info Client Demographic'!D453</f>
        <v>0</v>
      </c>
      <c r="W467" s="179">
        <f>'Initial Info Client Demographic'!E453</f>
        <v>0</v>
      </c>
      <c r="X467" s="182">
        <f>'Initial Info Client Demographic'!F453</f>
        <v>0</v>
      </c>
      <c r="Y467" s="183">
        <f>'Initial Info Client Demographic'!G453</f>
        <v>0</v>
      </c>
      <c r="Z467" s="179">
        <f>'Initial Info Client Demographic'!H453</f>
        <v>0</v>
      </c>
      <c r="AA467" s="182">
        <f>'Initial Info Client Demographic'!I453</f>
        <v>0</v>
      </c>
      <c r="AB467" s="183">
        <f>'Initial Info Client Demographic'!E453</f>
        <v>0</v>
      </c>
      <c r="AC467" s="183">
        <f>'Initial Info Client Demographic'!F453</f>
        <v>0</v>
      </c>
      <c r="AD467" s="183">
        <f>'Initial Info Client Demographic'!G453</f>
        <v>0</v>
      </c>
      <c r="AE467" s="183">
        <f>'Initial Info Client Demographic'!H453</f>
        <v>0</v>
      </c>
      <c r="AF467" s="183">
        <f>'Initial Info Client Demographic'!I453</f>
        <v>0</v>
      </c>
      <c r="AG467" s="183">
        <f>'Initial Info Client Demographic'!J453</f>
        <v>0</v>
      </c>
    </row>
    <row r="468" spans="1:33" ht="50.1" customHeight="1" x14ac:dyDescent="0.25">
      <c r="A468" s="2">
        <f t="shared" si="32"/>
        <v>441</v>
      </c>
      <c r="B468" s="319">
        <f>'Initial Info Client Demographic'!B454</f>
        <v>0</v>
      </c>
      <c r="C468" s="320">
        <f>'Initial Info Client Demographic'!C454</f>
        <v>0</v>
      </c>
      <c r="D468" s="244"/>
      <c r="E468" s="236"/>
      <c r="F468" s="259"/>
      <c r="G468" s="238"/>
      <c r="H468" s="242"/>
      <c r="I468" s="213"/>
      <c r="J468" s="214"/>
      <c r="K468" s="169"/>
      <c r="L468" s="166"/>
      <c r="M468" s="215"/>
      <c r="N468" s="123"/>
      <c r="O468" s="249">
        <f t="shared" si="29"/>
        <v>0</v>
      </c>
      <c r="P468" s="96"/>
      <c r="Q468" s="251">
        <f t="shared" si="30"/>
        <v>0</v>
      </c>
      <c r="R468" s="252">
        <f t="shared" si="31"/>
        <v>0</v>
      </c>
      <c r="S468" s="211"/>
      <c r="U468" s="257">
        <f>'Initial Info Client Demographic'!D454</f>
        <v>0</v>
      </c>
      <c r="W468" s="179">
        <f>'Initial Info Client Demographic'!E454</f>
        <v>0</v>
      </c>
      <c r="X468" s="182">
        <f>'Initial Info Client Demographic'!F454</f>
        <v>0</v>
      </c>
      <c r="Y468" s="183">
        <f>'Initial Info Client Demographic'!G454</f>
        <v>0</v>
      </c>
      <c r="Z468" s="179">
        <f>'Initial Info Client Demographic'!H454</f>
        <v>0</v>
      </c>
      <c r="AA468" s="182">
        <f>'Initial Info Client Demographic'!I454</f>
        <v>0</v>
      </c>
      <c r="AB468" s="183">
        <f>'Initial Info Client Demographic'!E454</f>
        <v>0</v>
      </c>
      <c r="AC468" s="183">
        <f>'Initial Info Client Demographic'!F454</f>
        <v>0</v>
      </c>
      <c r="AD468" s="183">
        <f>'Initial Info Client Demographic'!G454</f>
        <v>0</v>
      </c>
      <c r="AE468" s="183">
        <f>'Initial Info Client Demographic'!H454</f>
        <v>0</v>
      </c>
      <c r="AF468" s="183">
        <f>'Initial Info Client Demographic'!I454</f>
        <v>0</v>
      </c>
      <c r="AG468" s="183">
        <f>'Initial Info Client Demographic'!J454</f>
        <v>0</v>
      </c>
    </row>
    <row r="469" spans="1:33" ht="50.1" customHeight="1" x14ac:dyDescent="0.25">
      <c r="A469" s="2">
        <f t="shared" si="32"/>
        <v>442</v>
      </c>
      <c r="B469" s="321">
        <f>'Initial Info Client Demographic'!B455</f>
        <v>0</v>
      </c>
      <c r="C469" s="322">
        <f>'Initial Info Client Demographic'!C455</f>
        <v>0</v>
      </c>
      <c r="D469" s="229"/>
      <c r="E469" s="237"/>
      <c r="F469" s="234"/>
      <c r="G469" s="239"/>
      <c r="H469" s="243"/>
      <c r="I469" s="213"/>
      <c r="J469" s="214"/>
      <c r="K469" s="168"/>
      <c r="L469" s="167"/>
      <c r="M469" s="216"/>
      <c r="N469" s="141"/>
      <c r="O469" s="249">
        <f t="shared" si="29"/>
        <v>0</v>
      </c>
      <c r="P469" s="140"/>
      <c r="Q469" s="253">
        <f t="shared" si="30"/>
        <v>0</v>
      </c>
      <c r="R469" s="254">
        <f t="shared" si="31"/>
        <v>0</v>
      </c>
      <c r="S469" s="211"/>
      <c r="U469" s="257">
        <f>'Initial Info Client Demographic'!D455</f>
        <v>0</v>
      </c>
      <c r="W469" s="179">
        <f>'Initial Info Client Demographic'!E455</f>
        <v>0</v>
      </c>
      <c r="X469" s="182">
        <f>'Initial Info Client Demographic'!F455</f>
        <v>0</v>
      </c>
      <c r="Y469" s="183">
        <f>'Initial Info Client Demographic'!G455</f>
        <v>0</v>
      </c>
      <c r="Z469" s="179">
        <f>'Initial Info Client Demographic'!H455</f>
        <v>0</v>
      </c>
      <c r="AA469" s="182">
        <f>'Initial Info Client Demographic'!I455</f>
        <v>0</v>
      </c>
      <c r="AB469" s="183">
        <f>'Initial Info Client Demographic'!E455</f>
        <v>0</v>
      </c>
      <c r="AC469" s="183">
        <f>'Initial Info Client Demographic'!F455</f>
        <v>0</v>
      </c>
      <c r="AD469" s="183">
        <f>'Initial Info Client Demographic'!G455</f>
        <v>0</v>
      </c>
      <c r="AE469" s="183">
        <f>'Initial Info Client Demographic'!H455</f>
        <v>0</v>
      </c>
      <c r="AF469" s="183">
        <f>'Initial Info Client Demographic'!I455</f>
        <v>0</v>
      </c>
      <c r="AG469" s="183">
        <f>'Initial Info Client Demographic'!J455</f>
        <v>0</v>
      </c>
    </row>
    <row r="470" spans="1:33" ht="50.1" customHeight="1" x14ac:dyDescent="0.25">
      <c r="A470" s="2">
        <f t="shared" si="32"/>
        <v>443</v>
      </c>
      <c r="B470" s="319">
        <f>'Initial Info Client Demographic'!B456</f>
        <v>0</v>
      </c>
      <c r="C470" s="320">
        <f>'Initial Info Client Demographic'!C456</f>
        <v>0</v>
      </c>
      <c r="D470" s="244"/>
      <c r="E470" s="236"/>
      <c r="F470" s="259"/>
      <c r="G470" s="238"/>
      <c r="H470" s="242"/>
      <c r="I470" s="213"/>
      <c r="J470" s="214"/>
      <c r="K470" s="169"/>
      <c r="L470" s="166"/>
      <c r="M470" s="215"/>
      <c r="N470" s="123"/>
      <c r="O470" s="249">
        <f t="shared" si="29"/>
        <v>0</v>
      </c>
      <c r="P470" s="96"/>
      <c r="Q470" s="251">
        <f t="shared" si="30"/>
        <v>0</v>
      </c>
      <c r="R470" s="252">
        <f t="shared" si="31"/>
        <v>0</v>
      </c>
      <c r="S470" s="211"/>
      <c r="U470" s="257">
        <f>'Initial Info Client Demographic'!D456</f>
        <v>0</v>
      </c>
      <c r="W470" s="179">
        <f>'Initial Info Client Demographic'!E456</f>
        <v>0</v>
      </c>
      <c r="X470" s="182">
        <f>'Initial Info Client Demographic'!F456</f>
        <v>0</v>
      </c>
      <c r="Y470" s="183">
        <f>'Initial Info Client Demographic'!G456</f>
        <v>0</v>
      </c>
      <c r="Z470" s="179">
        <f>'Initial Info Client Demographic'!H456</f>
        <v>0</v>
      </c>
      <c r="AA470" s="182">
        <f>'Initial Info Client Demographic'!I456</f>
        <v>0</v>
      </c>
      <c r="AB470" s="183">
        <f>'Initial Info Client Demographic'!E456</f>
        <v>0</v>
      </c>
      <c r="AC470" s="183">
        <f>'Initial Info Client Demographic'!F456</f>
        <v>0</v>
      </c>
      <c r="AD470" s="183">
        <f>'Initial Info Client Demographic'!G456</f>
        <v>0</v>
      </c>
      <c r="AE470" s="183">
        <f>'Initial Info Client Demographic'!H456</f>
        <v>0</v>
      </c>
      <c r="AF470" s="183">
        <f>'Initial Info Client Demographic'!I456</f>
        <v>0</v>
      </c>
      <c r="AG470" s="183">
        <f>'Initial Info Client Demographic'!J456</f>
        <v>0</v>
      </c>
    </row>
    <row r="471" spans="1:33" ht="50.1" customHeight="1" x14ac:dyDescent="0.25">
      <c r="A471" s="2">
        <f t="shared" si="32"/>
        <v>444</v>
      </c>
      <c r="B471" s="321">
        <f>'Initial Info Client Demographic'!B457</f>
        <v>0</v>
      </c>
      <c r="C471" s="322">
        <f>'Initial Info Client Demographic'!C457</f>
        <v>0</v>
      </c>
      <c r="D471" s="229"/>
      <c r="E471" s="237"/>
      <c r="F471" s="234"/>
      <c r="G471" s="239"/>
      <c r="H471" s="243"/>
      <c r="I471" s="213"/>
      <c r="J471" s="214"/>
      <c r="K471" s="168"/>
      <c r="L471" s="167"/>
      <c r="M471" s="216"/>
      <c r="N471" s="141"/>
      <c r="O471" s="249">
        <f t="shared" si="29"/>
        <v>0</v>
      </c>
      <c r="P471" s="140"/>
      <c r="Q471" s="253">
        <f t="shared" si="30"/>
        <v>0</v>
      </c>
      <c r="R471" s="254">
        <f t="shared" si="31"/>
        <v>0</v>
      </c>
      <c r="S471" s="211"/>
      <c r="U471" s="257">
        <f>'Initial Info Client Demographic'!D457</f>
        <v>0</v>
      </c>
      <c r="W471" s="179">
        <f>'Initial Info Client Demographic'!E457</f>
        <v>0</v>
      </c>
      <c r="X471" s="182">
        <f>'Initial Info Client Demographic'!F457</f>
        <v>0</v>
      </c>
      <c r="Y471" s="183">
        <f>'Initial Info Client Demographic'!G457</f>
        <v>0</v>
      </c>
      <c r="Z471" s="179">
        <f>'Initial Info Client Demographic'!H457</f>
        <v>0</v>
      </c>
      <c r="AA471" s="182">
        <f>'Initial Info Client Demographic'!I457</f>
        <v>0</v>
      </c>
      <c r="AB471" s="183">
        <f>'Initial Info Client Demographic'!E457</f>
        <v>0</v>
      </c>
      <c r="AC471" s="183">
        <f>'Initial Info Client Demographic'!F457</f>
        <v>0</v>
      </c>
      <c r="AD471" s="183">
        <f>'Initial Info Client Demographic'!G457</f>
        <v>0</v>
      </c>
      <c r="AE471" s="183">
        <f>'Initial Info Client Demographic'!H457</f>
        <v>0</v>
      </c>
      <c r="AF471" s="183">
        <f>'Initial Info Client Demographic'!I457</f>
        <v>0</v>
      </c>
      <c r="AG471" s="183">
        <f>'Initial Info Client Demographic'!J457</f>
        <v>0</v>
      </c>
    </row>
    <row r="472" spans="1:33" ht="50.1" customHeight="1" x14ac:dyDescent="0.25">
      <c r="A472" s="2">
        <f t="shared" si="32"/>
        <v>445</v>
      </c>
      <c r="B472" s="319">
        <f>'Initial Info Client Demographic'!B458</f>
        <v>0</v>
      </c>
      <c r="C472" s="320">
        <f>'Initial Info Client Demographic'!C458</f>
        <v>0</v>
      </c>
      <c r="D472" s="244"/>
      <c r="E472" s="236"/>
      <c r="F472" s="259"/>
      <c r="G472" s="238"/>
      <c r="H472" s="242"/>
      <c r="I472" s="213"/>
      <c r="J472" s="214"/>
      <c r="K472" s="169"/>
      <c r="L472" s="166"/>
      <c r="M472" s="215"/>
      <c r="N472" s="123"/>
      <c r="O472" s="249">
        <f t="shared" si="29"/>
        <v>0</v>
      </c>
      <c r="P472" s="96"/>
      <c r="Q472" s="251">
        <f t="shared" si="30"/>
        <v>0</v>
      </c>
      <c r="R472" s="252">
        <f t="shared" si="31"/>
        <v>0</v>
      </c>
      <c r="S472" s="211"/>
      <c r="U472" s="257">
        <f>'Initial Info Client Demographic'!D458</f>
        <v>0</v>
      </c>
      <c r="W472" s="179">
        <f>'Initial Info Client Demographic'!E458</f>
        <v>0</v>
      </c>
      <c r="X472" s="182">
        <f>'Initial Info Client Demographic'!F458</f>
        <v>0</v>
      </c>
      <c r="Y472" s="183">
        <f>'Initial Info Client Demographic'!G458</f>
        <v>0</v>
      </c>
      <c r="Z472" s="179">
        <f>'Initial Info Client Demographic'!H458</f>
        <v>0</v>
      </c>
      <c r="AA472" s="182">
        <f>'Initial Info Client Demographic'!I458</f>
        <v>0</v>
      </c>
      <c r="AB472" s="183">
        <f>'Initial Info Client Demographic'!E458</f>
        <v>0</v>
      </c>
      <c r="AC472" s="183">
        <f>'Initial Info Client Demographic'!F458</f>
        <v>0</v>
      </c>
      <c r="AD472" s="183">
        <f>'Initial Info Client Demographic'!G458</f>
        <v>0</v>
      </c>
      <c r="AE472" s="183">
        <f>'Initial Info Client Demographic'!H458</f>
        <v>0</v>
      </c>
      <c r="AF472" s="183">
        <f>'Initial Info Client Demographic'!I458</f>
        <v>0</v>
      </c>
      <c r="AG472" s="183">
        <f>'Initial Info Client Demographic'!J458</f>
        <v>0</v>
      </c>
    </row>
    <row r="473" spans="1:33" ht="50.1" customHeight="1" x14ac:dyDescent="0.25">
      <c r="A473" s="2">
        <f t="shared" si="32"/>
        <v>446</v>
      </c>
      <c r="B473" s="321">
        <f>'Initial Info Client Demographic'!B459</f>
        <v>0</v>
      </c>
      <c r="C473" s="322">
        <f>'Initial Info Client Demographic'!C459</f>
        <v>0</v>
      </c>
      <c r="D473" s="229"/>
      <c r="E473" s="237"/>
      <c r="F473" s="234"/>
      <c r="G473" s="239"/>
      <c r="H473" s="243"/>
      <c r="I473" s="213"/>
      <c r="J473" s="214"/>
      <c r="K473" s="168"/>
      <c r="L473" s="167"/>
      <c r="M473" s="216"/>
      <c r="N473" s="141"/>
      <c r="O473" s="249">
        <f t="shared" si="29"/>
        <v>0</v>
      </c>
      <c r="P473" s="140"/>
      <c r="Q473" s="253">
        <f t="shared" si="30"/>
        <v>0</v>
      </c>
      <c r="R473" s="254">
        <f t="shared" si="31"/>
        <v>0</v>
      </c>
      <c r="S473" s="211"/>
      <c r="U473" s="257">
        <f>'Initial Info Client Demographic'!D459</f>
        <v>0</v>
      </c>
      <c r="W473" s="179">
        <f>'Initial Info Client Demographic'!E459</f>
        <v>0</v>
      </c>
      <c r="X473" s="182">
        <f>'Initial Info Client Demographic'!F459</f>
        <v>0</v>
      </c>
      <c r="Y473" s="183">
        <f>'Initial Info Client Demographic'!G459</f>
        <v>0</v>
      </c>
      <c r="Z473" s="179">
        <f>'Initial Info Client Demographic'!H459</f>
        <v>0</v>
      </c>
      <c r="AA473" s="182">
        <f>'Initial Info Client Demographic'!I459</f>
        <v>0</v>
      </c>
      <c r="AB473" s="183">
        <f>'Initial Info Client Demographic'!E459</f>
        <v>0</v>
      </c>
      <c r="AC473" s="183">
        <f>'Initial Info Client Demographic'!F459</f>
        <v>0</v>
      </c>
      <c r="AD473" s="183">
        <f>'Initial Info Client Demographic'!G459</f>
        <v>0</v>
      </c>
      <c r="AE473" s="183">
        <f>'Initial Info Client Demographic'!H459</f>
        <v>0</v>
      </c>
      <c r="AF473" s="183">
        <f>'Initial Info Client Demographic'!I459</f>
        <v>0</v>
      </c>
      <c r="AG473" s="183">
        <f>'Initial Info Client Demographic'!J459</f>
        <v>0</v>
      </c>
    </row>
    <row r="474" spans="1:33" ht="50.1" customHeight="1" x14ac:dyDescent="0.25">
      <c r="A474" s="2">
        <f t="shared" si="32"/>
        <v>447</v>
      </c>
      <c r="B474" s="319">
        <f>'Initial Info Client Demographic'!B460</f>
        <v>0</v>
      </c>
      <c r="C474" s="320">
        <f>'Initial Info Client Demographic'!C460</f>
        <v>0</v>
      </c>
      <c r="D474" s="244"/>
      <c r="E474" s="236"/>
      <c r="F474" s="259"/>
      <c r="G474" s="238"/>
      <c r="H474" s="242"/>
      <c r="I474" s="213"/>
      <c r="J474" s="214"/>
      <c r="K474" s="169"/>
      <c r="L474" s="166"/>
      <c r="M474" s="215"/>
      <c r="N474" s="123"/>
      <c r="O474" s="249">
        <f t="shared" si="29"/>
        <v>0</v>
      </c>
      <c r="P474" s="96"/>
      <c r="Q474" s="251">
        <f t="shared" si="30"/>
        <v>0</v>
      </c>
      <c r="R474" s="252">
        <f t="shared" si="31"/>
        <v>0</v>
      </c>
      <c r="S474" s="211"/>
      <c r="U474" s="257">
        <f>'Initial Info Client Demographic'!D460</f>
        <v>0</v>
      </c>
      <c r="W474" s="179">
        <f>'Initial Info Client Demographic'!E460</f>
        <v>0</v>
      </c>
      <c r="X474" s="182">
        <f>'Initial Info Client Demographic'!F460</f>
        <v>0</v>
      </c>
      <c r="Y474" s="183">
        <f>'Initial Info Client Demographic'!G460</f>
        <v>0</v>
      </c>
      <c r="Z474" s="179">
        <f>'Initial Info Client Demographic'!H460</f>
        <v>0</v>
      </c>
      <c r="AA474" s="182">
        <f>'Initial Info Client Demographic'!I460</f>
        <v>0</v>
      </c>
      <c r="AB474" s="183">
        <f>'Initial Info Client Demographic'!E460</f>
        <v>0</v>
      </c>
      <c r="AC474" s="183">
        <f>'Initial Info Client Demographic'!F460</f>
        <v>0</v>
      </c>
      <c r="AD474" s="183">
        <f>'Initial Info Client Demographic'!G460</f>
        <v>0</v>
      </c>
      <c r="AE474" s="183">
        <f>'Initial Info Client Demographic'!H460</f>
        <v>0</v>
      </c>
      <c r="AF474" s="183">
        <f>'Initial Info Client Demographic'!I460</f>
        <v>0</v>
      </c>
      <c r="AG474" s="183">
        <f>'Initial Info Client Demographic'!J460</f>
        <v>0</v>
      </c>
    </row>
    <row r="475" spans="1:33" ht="50.1" customHeight="1" x14ac:dyDescent="0.25">
      <c r="A475" s="2">
        <f t="shared" si="32"/>
        <v>448</v>
      </c>
      <c r="B475" s="321">
        <f>'Initial Info Client Demographic'!B461</f>
        <v>0</v>
      </c>
      <c r="C475" s="322">
        <f>'Initial Info Client Demographic'!C461</f>
        <v>0</v>
      </c>
      <c r="D475" s="229"/>
      <c r="E475" s="237"/>
      <c r="F475" s="234"/>
      <c r="G475" s="239"/>
      <c r="H475" s="243"/>
      <c r="I475" s="213"/>
      <c r="J475" s="214"/>
      <c r="K475" s="168"/>
      <c r="L475" s="167"/>
      <c r="M475" s="216"/>
      <c r="N475" s="141"/>
      <c r="O475" s="249">
        <f t="shared" si="29"/>
        <v>0</v>
      </c>
      <c r="P475" s="140"/>
      <c r="Q475" s="253">
        <f t="shared" si="30"/>
        <v>0</v>
      </c>
      <c r="R475" s="254">
        <f t="shared" si="31"/>
        <v>0</v>
      </c>
      <c r="S475" s="211"/>
      <c r="U475" s="257">
        <f>'Initial Info Client Demographic'!D461</f>
        <v>0</v>
      </c>
      <c r="W475" s="179">
        <f>'Initial Info Client Demographic'!E461</f>
        <v>0</v>
      </c>
      <c r="X475" s="182">
        <f>'Initial Info Client Demographic'!F461</f>
        <v>0</v>
      </c>
      <c r="Y475" s="183">
        <f>'Initial Info Client Demographic'!G461</f>
        <v>0</v>
      </c>
      <c r="Z475" s="179">
        <f>'Initial Info Client Demographic'!H461</f>
        <v>0</v>
      </c>
      <c r="AA475" s="182">
        <f>'Initial Info Client Demographic'!I461</f>
        <v>0</v>
      </c>
      <c r="AB475" s="183">
        <f>'Initial Info Client Demographic'!E461</f>
        <v>0</v>
      </c>
      <c r="AC475" s="183">
        <f>'Initial Info Client Demographic'!F461</f>
        <v>0</v>
      </c>
      <c r="AD475" s="183">
        <f>'Initial Info Client Demographic'!G461</f>
        <v>0</v>
      </c>
      <c r="AE475" s="183">
        <f>'Initial Info Client Demographic'!H461</f>
        <v>0</v>
      </c>
      <c r="AF475" s="183">
        <f>'Initial Info Client Demographic'!I461</f>
        <v>0</v>
      </c>
      <c r="AG475" s="183">
        <f>'Initial Info Client Demographic'!J461</f>
        <v>0</v>
      </c>
    </row>
    <row r="476" spans="1:33" ht="50.1" customHeight="1" x14ac:dyDescent="0.25">
      <c r="A476" s="2">
        <f t="shared" si="32"/>
        <v>449</v>
      </c>
      <c r="B476" s="319">
        <f>'Initial Info Client Demographic'!B462</f>
        <v>0</v>
      </c>
      <c r="C476" s="320">
        <f>'Initial Info Client Demographic'!C462</f>
        <v>0</v>
      </c>
      <c r="D476" s="244"/>
      <c r="E476" s="236"/>
      <c r="F476" s="259"/>
      <c r="G476" s="240"/>
      <c r="H476" s="242"/>
      <c r="I476" s="213"/>
      <c r="J476" s="214"/>
      <c r="K476" s="169"/>
      <c r="L476" s="166"/>
      <c r="M476" s="215"/>
      <c r="N476" s="123"/>
      <c r="O476" s="249">
        <f t="shared" ref="O476:O539" si="33">I476-M476</f>
        <v>0</v>
      </c>
      <c r="P476" s="96"/>
      <c r="Q476" s="251">
        <f t="shared" ref="Q476:Q539" si="34">IF(OR(D476= "Autism Spectrum Disorder", D476="Intellectual Disability", D476="Developmental Delay", D476="Cerebral Palsy", D476="Traumatic Brain Injury",D476="Hearing Impaired", D476="Visually Impaired", D476="Downs Syndrome", D476="Other Developmental Disability"),O476,0)</f>
        <v>0</v>
      </c>
      <c r="R476" s="252">
        <f t="shared" ref="R476:R539" si="35">IF(OR(F476="SUD",F476="MH"),O476,0)</f>
        <v>0</v>
      </c>
      <c r="S476" s="211"/>
      <c r="U476" s="257">
        <f>'Initial Info Client Demographic'!D462</f>
        <v>0</v>
      </c>
      <c r="W476" s="179">
        <f>'Initial Info Client Demographic'!E462</f>
        <v>0</v>
      </c>
      <c r="X476" s="182">
        <f>'Initial Info Client Demographic'!F462</f>
        <v>0</v>
      </c>
      <c r="Y476" s="183">
        <f>'Initial Info Client Demographic'!G462</f>
        <v>0</v>
      </c>
      <c r="Z476" s="179">
        <f>'Initial Info Client Demographic'!H462</f>
        <v>0</v>
      </c>
      <c r="AA476" s="182">
        <f>'Initial Info Client Demographic'!I462</f>
        <v>0</v>
      </c>
      <c r="AB476" s="183">
        <f>'Initial Info Client Demographic'!E462</f>
        <v>0</v>
      </c>
      <c r="AC476" s="183">
        <f>'Initial Info Client Demographic'!F462</f>
        <v>0</v>
      </c>
      <c r="AD476" s="183">
        <f>'Initial Info Client Demographic'!G462</f>
        <v>0</v>
      </c>
      <c r="AE476" s="183">
        <f>'Initial Info Client Demographic'!H462</f>
        <v>0</v>
      </c>
      <c r="AF476" s="183">
        <f>'Initial Info Client Demographic'!I462</f>
        <v>0</v>
      </c>
      <c r="AG476" s="183">
        <f>'Initial Info Client Demographic'!J462</f>
        <v>0</v>
      </c>
    </row>
    <row r="477" spans="1:33" ht="50.1" customHeight="1" x14ac:dyDescent="0.25">
      <c r="A477" s="2">
        <f t="shared" ref="A477:A540" si="36">ROW(A450)</f>
        <v>450</v>
      </c>
      <c r="B477" s="321">
        <f>'Initial Info Client Demographic'!B463</f>
        <v>0</v>
      </c>
      <c r="C477" s="322">
        <f>'Initial Info Client Demographic'!C463</f>
        <v>0</v>
      </c>
      <c r="D477" s="229"/>
      <c r="E477" s="237"/>
      <c r="F477" s="234"/>
      <c r="G477" s="241"/>
      <c r="H477" s="243"/>
      <c r="I477" s="213"/>
      <c r="J477" s="214"/>
      <c r="K477" s="168"/>
      <c r="L477" s="167"/>
      <c r="M477" s="216"/>
      <c r="N477" s="141"/>
      <c r="O477" s="249">
        <f t="shared" si="33"/>
        <v>0</v>
      </c>
      <c r="P477" s="140"/>
      <c r="Q477" s="253">
        <f t="shared" si="34"/>
        <v>0</v>
      </c>
      <c r="R477" s="254">
        <f t="shared" si="35"/>
        <v>0</v>
      </c>
      <c r="S477" s="211"/>
      <c r="U477" s="257">
        <f>'Initial Info Client Demographic'!D463</f>
        <v>0</v>
      </c>
      <c r="W477" s="179">
        <f>'Initial Info Client Demographic'!E463</f>
        <v>0</v>
      </c>
      <c r="X477" s="182">
        <f>'Initial Info Client Demographic'!F463</f>
        <v>0</v>
      </c>
      <c r="Y477" s="183">
        <f>'Initial Info Client Demographic'!G463</f>
        <v>0</v>
      </c>
      <c r="Z477" s="179">
        <f>'Initial Info Client Demographic'!H463</f>
        <v>0</v>
      </c>
      <c r="AA477" s="182">
        <f>'Initial Info Client Demographic'!I463</f>
        <v>0</v>
      </c>
      <c r="AB477" s="183">
        <f>'Initial Info Client Demographic'!E463</f>
        <v>0</v>
      </c>
      <c r="AC477" s="183">
        <f>'Initial Info Client Demographic'!F463</f>
        <v>0</v>
      </c>
      <c r="AD477" s="183">
        <f>'Initial Info Client Demographic'!G463</f>
        <v>0</v>
      </c>
      <c r="AE477" s="183">
        <f>'Initial Info Client Demographic'!H463</f>
        <v>0</v>
      </c>
      <c r="AF477" s="183">
        <f>'Initial Info Client Demographic'!I463</f>
        <v>0</v>
      </c>
      <c r="AG477" s="183">
        <f>'Initial Info Client Demographic'!J463</f>
        <v>0</v>
      </c>
    </row>
    <row r="478" spans="1:33" ht="50.1" customHeight="1" x14ac:dyDescent="0.25">
      <c r="A478" s="2">
        <f t="shared" si="36"/>
        <v>451</v>
      </c>
      <c r="B478" s="319">
        <f>'Initial Info Client Demographic'!B464</f>
        <v>0</v>
      </c>
      <c r="C478" s="320">
        <f>'Initial Info Client Demographic'!C464</f>
        <v>0</v>
      </c>
      <c r="D478" s="244"/>
      <c r="E478" s="236"/>
      <c r="F478" s="259"/>
      <c r="G478" s="238"/>
      <c r="H478" s="242"/>
      <c r="I478" s="213"/>
      <c r="J478" s="214"/>
      <c r="K478" s="169"/>
      <c r="L478" s="166"/>
      <c r="M478" s="215"/>
      <c r="N478" s="123"/>
      <c r="O478" s="249">
        <f t="shared" si="33"/>
        <v>0</v>
      </c>
      <c r="P478" s="96"/>
      <c r="Q478" s="251">
        <f t="shared" si="34"/>
        <v>0</v>
      </c>
      <c r="R478" s="252">
        <f t="shared" si="35"/>
        <v>0</v>
      </c>
      <c r="S478" s="211"/>
      <c r="U478" s="257">
        <f>'Initial Info Client Demographic'!D464</f>
        <v>0</v>
      </c>
      <c r="W478" s="179">
        <f>'Initial Info Client Demographic'!E464</f>
        <v>0</v>
      </c>
      <c r="X478" s="182">
        <f>'Initial Info Client Demographic'!F464</f>
        <v>0</v>
      </c>
      <c r="Y478" s="183">
        <f>'Initial Info Client Demographic'!G464</f>
        <v>0</v>
      </c>
      <c r="Z478" s="179">
        <f>'Initial Info Client Demographic'!H464</f>
        <v>0</v>
      </c>
      <c r="AA478" s="182">
        <f>'Initial Info Client Demographic'!I464</f>
        <v>0</v>
      </c>
      <c r="AB478" s="183">
        <f>'Initial Info Client Demographic'!E464</f>
        <v>0</v>
      </c>
      <c r="AC478" s="183">
        <f>'Initial Info Client Demographic'!F464</f>
        <v>0</v>
      </c>
      <c r="AD478" s="183">
        <f>'Initial Info Client Demographic'!G464</f>
        <v>0</v>
      </c>
      <c r="AE478" s="183">
        <f>'Initial Info Client Demographic'!H464</f>
        <v>0</v>
      </c>
      <c r="AF478" s="183">
        <f>'Initial Info Client Demographic'!I464</f>
        <v>0</v>
      </c>
      <c r="AG478" s="183">
        <f>'Initial Info Client Demographic'!J464</f>
        <v>0</v>
      </c>
    </row>
    <row r="479" spans="1:33" ht="50.1" customHeight="1" x14ac:dyDescent="0.25">
      <c r="A479" s="2">
        <f t="shared" si="36"/>
        <v>452</v>
      </c>
      <c r="B479" s="321">
        <f>'Initial Info Client Demographic'!B465</f>
        <v>0</v>
      </c>
      <c r="C479" s="322">
        <f>'Initial Info Client Demographic'!C465</f>
        <v>0</v>
      </c>
      <c r="D479" s="229"/>
      <c r="E479" s="237"/>
      <c r="F479" s="234"/>
      <c r="G479" s="239"/>
      <c r="H479" s="243"/>
      <c r="I479" s="213"/>
      <c r="J479" s="214"/>
      <c r="K479" s="168"/>
      <c r="L479" s="167"/>
      <c r="M479" s="216"/>
      <c r="N479" s="141"/>
      <c r="O479" s="249">
        <f t="shared" si="33"/>
        <v>0</v>
      </c>
      <c r="P479" s="140"/>
      <c r="Q479" s="253">
        <f t="shared" si="34"/>
        <v>0</v>
      </c>
      <c r="R479" s="254">
        <f t="shared" si="35"/>
        <v>0</v>
      </c>
      <c r="S479" s="211"/>
      <c r="U479" s="257">
        <f>'Initial Info Client Demographic'!D465</f>
        <v>0</v>
      </c>
      <c r="W479" s="179">
        <f>'Initial Info Client Demographic'!E465</f>
        <v>0</v>
      </c>
      <c r="X479" s="182">
        <f>'Initial Info Client Demographic'!F465</f>
        <v>0</v>
      </c>
      <c r="Y479" s="183">
        <f>'Initial Info Client Demographic'!G465</f>
        <v>0</v>
      </c>
      <c r="Z479" s="179">
        <f>'Initial Info Client Demographic'!H465</f>
        <v>0</v>
      </c>
      <c r="AA479" s="182">
        <f>'Initial Info Client Demographic'!I465</f>
        <v>0</v>
      </c>
      <c r="AB479" s="183">
        <f>'Initial Info Client Demographic'!E465</f>
        <v>0</v>
      </c>
      <c r="AC479" s="183">
        <f>'Initial Info Client Demographic'!F465</f>
        <v>0</v>
      </c>
      <c r="AD479" s="183">
        <f>'Initial Info Client Demographic'!G465</f>
        <v>0</v>
      </c>
      <c r="AE479" s="183">
        <f>'Initial Info Client Demographic'!H465</f>
        <v>0</v>
      </c>
      <c r="AF479" s="183">
        <f>'Initial Info Client Demographic'!I465</f>
        <v>0</v>
      </c>
      <c r="AG479" s="183">
        <f>'Initial Info Client Demographic'!J465</f>
        <v>0</v>
      </c>
    </row>
    <row r="480" spans="1:33" ht="50.1" customHeight="1" x14ac:dyDescent="0.25">
      <c r="A480" s="2">
        <f t="shared" si="36"/>
        <v>453</v>
      </c>
      <c r="B480" s="319">
        <f>'Initial Info Client Demographic'!B466</f>
        <v>0</v>
      </c>
      <c r="C480" s="320">
        <f>'Initial Info Client Demographic'!C466</f>
        <v>0</v>
      </c>
      <c r="D480" s="244"/>
      <c r="E480" s="236"/>
      <c r="F480" s="259"/>
      <c r="G480" s="238"/>
      <c r="H480" s="242"/>
      <c r="I480" s="213"/>
      <c r="J480" s="214"/>
      <c r="K480" s="169"/>
      <c r="L480" s="166"/>
      <c r="M480" s="215"/>
      <c r="N480" s="123"/>
      <c r="O480" s="249">
        <f t="shared" si="33"/>
        <v>0</v>
      </c>
      <c r="P480" s="96"/>
      <c r="Q480" s="251">
        <f t="shared" si="34"/>
        <v>0</v>
      </c>
      <c r="R480" s="252">
        <f t="shared" si="35"/>
        <v>0</v>
      </c>
      <c r="S480" s="211"/>
      <c r="U480" s="257">
        <f>'Initial Info Client Demographic'!D466</f>
        <v>0</v>
      </c>
      <c r="W480" s="179">
        <f>'Initial Info Client Demographic'!E466</f>
        <v>0</v>
      </c>
      <c r="X480" s="182">
        <f>'Initial Info Client Demographic'!F466</f>
        <v>0</v>
      </c>
      <c r="Y480" s="183">
        <f>'Initial Info Client Demographic'!G466</f>
        <v>0</v>
      </c>
      <c r="Z480" s="179">
        <f>'Initial Info Client Demographic'!H466</f>
        <v>0</v>
      </c>
      <c r="AA480" s="182">
        <f>'Initial Info Client Demographic'!I466</f>
        <v>0</v>
      </c>
      <c r="AB480" s="183">
        <f>'Initial Info Client Demographic'!E466</f>
        <v>0</v>
      </c>
      <c r="AC480" s="183">
        <f>'Initial Info Client Demographic'!F466</f>
        <v>0</v>
      </c>
      <c r="AD480" s="183">
        <f>'Initial Info Client Demographic'!G466</f>
        <v>0</v>
      </c>
      <c r="AE480" s="183">
        <f>'Initial Info Client Demographic'!H466</f>
        <v>0</v>
      </c>
      <c r="AF480" s="183">
        <f>'Initial Info Client Demographic'!I466</f>
        <v>0</v>
      </c>
      <c r="AG480" s="183">
        <f>'Initial Info Client Demographic'!J466</f>
        <v>0</v>
      </c>
    </row>
    <row r="481" spans="1:33" ht="50.1" customHeight="1" x14ac:dyDescent="0.25">
      <c r="A481" s="2">
        <f t="shared" si="36"/>
        <v>454</v>
      </c>
      <c r="B481" s="321">
        <f>'Initial Info Client Demographic'!B467</f>
        <v>0</v>
      </c>
      <c r="C481" s="322">
        <f>'Initial Info Client Demographic'!C467</f>
        <v>0</v>
      </c>
      <c r="D481" s="229"/>
      <c r="E481" s="237"/>
      <c r="F481" s="234"/>
      <c r="G481" s="239"/>
      <c r="H481" s="243"/>
      <c r="I481" s="213"/>
      <c r="J481" s="214"/>
      <c r="K481" s="168"/>
      <c r="L481" s="167"/>
      <c r="M481" s="216"/>
      <c r="N481" s="141"/>
      <c r="O481" s="249">
        <f t="shared" si="33"/>
        <v>0</v>
      </c>
      <c r="P481" s="140"/>
      <c r="Q481" s="253">
        <f t="shared" si="34"/>
        <v>0</v>
      </c>
      <c r="R481" s="254">
        <f t="shared" si="35"/>
        <v>0</v>
      </c>
      <c r="S481" s="211"/>
      <c r="U481" s="257">
        <f>'Initial Info Client Demographic'!D467</f>
        <v>0</v>
      </c>
      <c r="W481" s="179">
        <f>'Initial Info Client Demographic'!E467</f>
        <v>0</v>
      </c>
      <c r="X481" s="182">
        <f>'Initial Info Client Demographic'!F467</f>
        <v>0</v>
      </c>
      <c r="Y481" s="183">
        <f>'Initial Info Client Demographic'!G467</f>
        <v>0</v>
      </c>
      <c r="Z481" s="179">
        <f>'Initial Info Client Demographic'!H467</f>
        <v>0</v>
      </c>
      <c r="AA481" s="182">
        <f>'Initial Info Client Demographic'!I467</f>
        <v>0</v>
      </c>
      <c r="AB481" s="183">
        <f>'Initial Info Client Demographic'!E467</f>
        <v>0</v>
      </c>
      <c r="AC481" s="183">
        <f>'Initial Info Client Demographic'!F467</f>
        <v>0</v>
      </c>
      <c r="AD481" s="183">
        <f>'Initial Info Client Demographic'!G467</f>
        <v>0</v>
      </c>
      <c r="AE481" s="183">
        <f>'Initial Info Client Demographic'!H467</f>
        <v>0</v>
      </c>
      <c r="AF481" s="183">
        <f>'Initial Info Client Demographic'!I467</f>
        <v>0</v>
      </c>
      <c r="AG481" s="183">
        <f>'Initial Info Client Demographic'!J467</f>
        <v>0</v>
      </c>
    </row>
    <row r="482" spans="1:33" ht="50.1" customHeight="1" x14ac:dyDescent="0.25">
      <c r="A482" s="2">
        <f t="shared" si="36"/>
        <v>455</v>
      </c>
      <c r="B482" s="319">
        <f>'Initial Info Client Demographic'!B468</f>
        <v>0</v>
      </c>
      <c r="C482" s="320">
        <f>'Initial Info Client Demographic'!C468</f>
        <v>0</v>
      </c>
      <c r="D482" s="244"/>
      <c r="E482" s="236"/>
      <c r="F482" s="259"/>
      <c r="G482" s="238"/>
      <c r="H482" s="242"/>
      <c r="I482" s="213"/>
      <c r="J482" s="214"/>
      <c r="K482" s="169"/>
      <c r="L482" s="166"/>
      <c r="M482" s="215"/>
      <c r="N482" s="123"/>
      <c r="O482" s="249">
        <f t="shared" si="33"/>
        <v>0</v>
      </c>
      <c r="P482" s="96"/>
      <c r="Q482" s="251">
        <f t="shared" si="34"/>
        <v>0</v>
      </c>
      <c r="R482" s="252">
        <f t="shared" si="35"/>
        <v>0</v>
      </c>
      <c r="S482" s="211"/>
      <c r="U482" s="257">
        <f>'Initial Info Client Demographic'!D468</f>
        <v>0</v>
      </c>
      <c r="W482" s="179">
        <f>'Initial Info Client Demographic'!E468</f>
        <v>0</v>
      </c>
      <c r="X482" s="182">
        <f>'Initial Info Client Demographic'!F468</f>
        <v>0</v>
      </c>
      <c r="Y482" s="183">
        <f>'Initial Info Client Demographic'!G468</f>
        <v>0</v>
      </c>
      <c r="Z482" s="179">
        <f>'Initial Info Client Demographic'!H468</f>
        <v>0</v>
      </c>
      <c r="AA482" s="182">
        <f>'Initial Info Client Demographic'!I468</f>
        <v>0</v>
      </c>
      <c r="AB482" s="183">
        <f>'Initial Info Client Demographic'!E468</f>
        <v>0</v>
      </c>
      <c r="AC482" s="183">
        <f>'Initial Info Client Demographic'!F468</f>
        <v>0</v>
      </c>
      <c r="AD482" s="183">
        <f>'Initial Info Client Demographic'!G468</f>
        <v>0</v>
      </c>
      <c r="AE482" s="183">
        <f>'Initial Info Client Demographic'!H468</f>
        <v>0</v>
      </c>
      <c r="AF482" s="183">
        <f>'Initial Info Client Demographic'!I468</f>
        <v>0</v>
      </c>
      <c r="AG482" s="183">
        <f>'Initial Info Client Demographic'!J468</f>
        <v>0</v>
      </c>
    </row>
    <row r="483" spans="1:33" ht="50.1" customHeight="1" x14ac:dyDescent="0.25">
      <c r="A483" s="2">
        <f t="shared" si="36"/>
        <v>456</v>
      </c>
      <c r="B483" s="321">
        <f>'Initial Info Client Demographic'!B469</f>
        <v>0</v>
      </c>
      <c r="C483" s="322">
        <f>'Initial Info Client Demographic'!C469</f>
        <v>0</v>
      </c>
      <c r="D483" s="229"/>
      <c r="E483" s="237"/>
      <c r="F483" s="234"/>
      <c r="G483" s="239"/>
      <c r="H483" s="243"/>
      <c r="I483" s="213"/>
      <c r="J483" s="214"/>
      <c r="K483" s="168"/>
      <c r="L483" s="167"/>
      <c r="M483" s="216"/>
      <c r="N483" s="141"/>
      <c r="O483" s="249">
        <f t="shared" si="33"/>
        <v>0</v>
      </c>
      <c r="P483" s="140"/>
      <c r="Q483" s="253">
        <f t="shared" si="34"/>
        <v>0</v>
      </c>
      <c r="R483" s="254">
        <f t="shared" si="35"/>
        <v>0</v>
      </c>
      <c r="S483" s="211"/>
      <c r="U483" s="257">
        <f>'Initial Info Client Demographic'!D469</f>
        <v>0</v>
      </c>
      <c r="W483" s="179">
        <f>'Initial Info Client Demographic'!E469</f>
        <v>0</v>
      </c>
      <c r="X483" s="182">
        <f>'Initial Info Client Demographic'!F469</f>
        <v>0</v>
      </c>
      <c r="Y483" s="183">
        <f>'Initial Info Client Demographic'!G469</f>
        <v>0</v>
      </c>
      <c r="Z483" s="179">
        <f>'Initial Info Client Demographic'!H469</f>
        <v>0</v>
      </c>
      <c r="AA483" s="182">
        <f>'Initial Info Client Demographic'!I469</f>
        <v>0</v>
      </c>
      <c r="AB483" s="183">
        <f>'Initial Info Client Demographic'!E469</f>
        <v>0</v>
      </c>
      <c r="AC483" s="183">
        <f>'Initial Info Client Demographic'!F469</f>
        <v>0</v>
      </c>
      <c r="AD483" s="183">
        <f>'Initial Info Client Demographic'!G469</f>
        <v>0</v>
      </c>
      <c r="AE483" s="183">
        <f>'Initial Info Client Demographic'!H469</f>
        <v>0</v>
      </c>
      <c r="AF483" s="183">
        <f>'Initial Info Client Demographic'!I469</f>
        <v>0</v>
      </c>
      <c r="AG483" s="183">
        <f>'Initial Info Client Demographic'!J469</f>
        <v>0</v>
      </c>
    </row>
    <row r="484" spans="1:33" ht="50.1" customHeight="1" x14ac:dyDescent="0.25">
      <c r="A484" s="2">
        <f t="shared" si="36"/>
        <v>457</v>
      </c>
      <c r="B484" s="319">
        <f>'Initial Info Client Demographic'!B470</f>
        <v>0</v>
      </c>
      <c r="C484" s="320">
        <f>'Initial Info Client Demographic'!C470</f>
        <v>0</v>
      </c>
      <c r="D484" s="244"/>
      <c r="E484" s="236"/>
      <c r="F484" s="259"/>
      <c r="G484" s="238"/>
      <c r="H484" s="242"/>
      <c r="I484" s="213"/>
      <c r="J484" s="214"/>
      <c r="K484" s="169"/>
      <c r="L484" s="166"/>
      <c r="M484" s="215"/>
      <c r="N484" s="123"/>
      <c r="O484" s="249">
        <f t="shared" si="33"/>
        <v>0</v>
      </c>
      <c r="P484" s="96"/>
      <c r="Q484" s="251">
        <f t="shared" si="34"/>
        <v>0</v>
      </c>
      <c r="R484" s="252">
        <f t="shared" si="35"/>
        <v>0</v>
      </c>
      <c r="S484" s="211"/>
      <c r="U484" s="257">
        <f>'Initial Info Client Demographic'!D470</f>
        <v>0</v>
      </c>
      <c r="W484" s="179">
        <f>'Initial Info Client Demographic'!E470</f>
        <v>0</v>
      </c>
      <c r="X484" s="182">
        <f>'Initial Info Client Demographic'!F470</f>
        <v>0</v>
      </c>
      <c r="Y484" s="183">
        <f>'Initial Info Client Demographic'!G470</f>
        <v>0</v>
      </c>
      <c r="Z484" s="179">
        <f>'Initial Info Client Demographic'!H470</f>
        <v>0</v>
      </c>
      <c r="AA484" s="182">
        <f>'Initial Info Client Demographic'!I470</f>
        <v>0</v>
      </c>
      <c r="AB484" s="183">
        <f>'Initial Info Client Demographic'!E470</f>
        <v>0</v>
      </c>
      <c r="AC484" s="183">
        <f>'Initial Info Client Demographic'!F470</f>
        <v>0</v>
      </c>
      <c r="AD484" s="183">
        <f>'Initial Info Client Demographic'!G470</f>
        <v>0</v>
      </c>
      <c r="AE484" s="183">
        <f>'Initial Info Client Demographic'!H470</f>
        <v>0</v>
      </c>
      <c r="AF484" s="183">
        <f>'Initial Info Client Demographic'!I470</f>
        <v>0</v>
      </c>
      <c r="AG484" s="183">
        <f>'Initial Info Client Demographic'!J470</f>
        <v>0</v>
      </c>
    </row>
    <row r="485" spans="1:33" ht="50.1" customHeight="1" x14ac:dyDescent="0.25">
      <c r="A485" s="2">
        <f t="shared" si="36"/>
        <v>458</v>
      </c>
      <c r="B485" s="321">
        <f>'Initial Info Client Demographic'!B471</f>
        <v>0</v>
      </c>
      <c r="C485" s="322">
        <f>'Initial Info Client Demographic'!C471</f>
        <v>0</v>
      </c>
      <c r="D485" s="229"/>
      <c r="E485" s="237"/>
      <c r="F485" s="234"/>
      <c r="G485" s="239"/>
      <c r="H485" s="243"/>
      <c r="I485" s="213"/>
      <c r="J485" s="214"/>
      <c r="K485" s="168"/>
      <c r="L485" s="167"/>
      <c r="M485" s="216"/>
      <c r="N485" s="141"/>
      <c r="O485" s="249">
        <f t="shared" si="33"/>
        <v>0</v>
      </c>
      <c r="P485" s="140"/>
      <c r="Q485" s="253">
        <f t="shared" si="34"/>
        <v>0</v>
      </c>
      <c r="R485" s="254">
        <f t="shared" si="35"/>
        <v>0</v>
      </c>
      <c r="S485" s="211"/>
      <c r="U485" s="257">
        <f>'Initial Info Client Demographic'!D471</f>
        <v>0</v>
      </c>
      <c r="W485" s="179">
        <f>'Initial Info Client Demographic'!E471</f>
        <v>0</v>
      </c>
      <c r="X485" s="182">
        <f>'Initial Info Client Demographic'!F471</f>
        <v>0</v>
      </c>
      <c r="Y485" s="183">
        <f>'Initial Info Client Demographic'!G471</f>
        <v>0</v>
      </c>
      <c r="Z485" s="179">
        <f>'Initial Info Client Demographic'!H471</f>
        <v>0</v>
      </c>
      <c r="AA485" s="182">
        <f>'Initial Info Client Demographic'!I471</f>
        <v>0</v>
      </c>
      <c r="AB485" s="183">
        <f>'Initial Info Client Demographic'!E471</f>
        <v>0</v>
      </c>
      <c r="AC485" s="183">
        <f>'Initial Info Client Demographic'!F471</f>
        <v>0</v>
      </c>
      <c r="AD485" s="183">
        <f>'Initial Info Client Demographic'!G471</f>
        <v>0</v>
      </c>
      <c r="AE485" s="183">
        <f>'Initial Info Client Demographic'!H471</f>
        <v>0</v>
      </c>
      <c r="AF485" s="183">
        <f>'Initial Info Client Demographic'!I471</f>
        <v>0</v>
      </c>
      <c r="AG485" s="183">
        <f>'Initial Info Client Demographic'!J471</f>
        <v>0</v>
      </c>
    </row>
    <row r="486" spans="1:33" ht="50.1" customHeight="1" x14ac:dyDescent="0.25">
      <c r="A486" s="2">
        <f t="shared" si="36"/>
        <v>459</v>
      </c>
      <c r="B486" s="319">
        <f>'Initial Info Client Demographic'!B472</f>
        <v>0</v>
      </c>
      <c r="C486" s="320">
        <f>'Initial Info Client Demographic'!C472</f>
        <v>0</v>
      </c>
      <c r="D486" s="244"/>
      <c r="E486" s="236"/>
      <c r="F486" s="259"/>
      <c r="G486" s="240"/>
      <c r="H486" s="242"/>
      <c r="I486" s="213"/>
      <c r="J486" s="214"/>
      <c r="K486" s="169"/>
      <c r="L486" s="166"/>
      <c r="M486" s="215"/>
      <c r="N486" s="123"/>
      <c r="O486" s="249">
        <f t="shared" si="33"/>
        <v>0</v>
      </c>
      <c r="P486" s="96"/>
      <c r="Q486" s="251">
        <f t="shared" si="34"/>
        <v>0</v>
      </c>
      <c r="R486" s="252">
        <f t="shared" si="35"/>
        <v>0</v>
      </c>
      <c r="S486" s="211"/>
      <c r="U486" s="257">
        <f>'Initial Info Client Demographic'!D472</f>
        <v>0</v>
      </c>
      <c r="W486" s="179">
        <f>'Initial Info Client Demographic'!E472</f>
        <v>0</v>
      </c>
      <c r="X486" s="182">
        <f>'Initial Info Client Demographic'!F472</f>
        <v>0</v>
      </c>
      <c r="Y486" s="183">
        <f>'Initial Info Client Demographic'!G472</f>
        <v>0</v>
      </c>
      <c r="Z486" s="179">
        <f>'Initial Info Client Demographic'!H472</f>
        <v>0</v>
      </c>
      <c r="AA486" s="182">
        <f>'Initial Info Client Demographic'!I472</f>
        <v>0</v>
      </c>
      <c r="AB486" s="183">
        <f>'Initial Info Client Demographic'!E472</f>
        <v>0</v>
      </c>
      <c r="AC486" s="183">
        <f>'Initial Info Client Demographic'!F472</f>
        <v>0</v>
      </c>
      <c r="AD486" s="183">
        <f>'Initial Info Client Demographic'!G472</f>
        <v>0</v>
      </c>
      <c r="AE486" s="183">
        <f>'Initial Info Client Demographic'!H472</f>
        <v>0</v>
      </c>
      <c r="AF486" s="183">
        <f>'Initial Info Client Demographic'!I472</f>
        <v>0</v>
      </c>
      <c r="AG486" s="183">
        <f>'Initial Info Client Demographic'!J472</f>
        <v>0</v>
      </c>
    </row>
    <row r="487" spans="1:33" ht="50.1" customHeight="1" x14ac:dyDescent="0.25">
      <c r="A487" s="2">
        <f t="shared" si="36"/>
        <v>460</v>
      </c>
      <c r="B487" s="321">
        <f>'Initial Info Client Demographic'!B473</f>
        <v>0</v>
      </c>
      <c r="C487" s="322">
        <f>'Initial Info Client Demographic'!C473</f>
        <v>0</v>
      </c>
      <c r="D487" s="229"/>
      <c r="E487" s="237"/>
      <c r="F487" s="234"/>
      <c r="G487" s="241"/>
      <c r="H487" s="243"/>
      <c r="I487" s="213"/>
      <c r="J487" s="214"/>
      <c r="K487" s="168"/>
      <c r="L487" s="167"/>
      <c r="M487" s="216"/>
      <c r="N487" s="141"/>
      <c r="O487" s="249">
        <f t="shared" si="33"/>
        <v>0</v>
      </c>
      <c r="P487" s="140"/>
      <c r="Q487" s="253">
        <f t="shared" si="34"/>
        <v>0</v>
      </c>
      <c r="R487" s="254">
        <f t="shared" si="35"/>
        <v>0</v>
      </c>
      <c r="S487" s="211"/>
      <c r="U487" s="257">
        <f>'Initial Info Client Demographic'!D473</f>
        <v>0</v>
      </c>
      <c r="W487" s="179">
        <f>'Initial Info Client Demographic'!E473</f>
        <v>0</v>
      </c>
      <c r="X487" s="182">
        <f>'Initial Info Client Demographic'!F473</f>
        <v>0</v>
      </c>
      <c r="Y487" s="183">
        <f>'Initial Info Client Demographic'!G473</f>
        <v>0</v>
      </c>
      <c r="Z487" s="179">
        <f>'Initial Info Client Demographic'!H473</f>
        <v>0</v>
      </c>
      <c r="AA487" s="182">
        <f>'Initial Info Client Demographic'!I473</f>
        <v>0</v>
      </c>
      <c r="AB487" s="183">
        <f>'Initial Info Client Demographic'!E473</f>
        <v>0</v>
      </c>
      <c r="AC487" s="183">
        <f>'Initial Info Client Demographic'!F473</f>
        <v>0</v>
      </c>
      <c r="AD487" s="183">
        <f>'Initial Info Client Demographic'!G473</f>
        <v>0</v>
      </c>
      <c r="AE487" s="183">
        <f>'Initial Info Client Demographic'!H473</f>
        <v>0</v>
      </c>
      <c r="AF487" s="183">
        <f>'Initial Info Client Demographic'!I473</f>
        <v>0</v>
      </c>
      <c r="AG487" s="183">
        <f>'Initial Info Client Demographic'!J473</f>
        <v>0</v>
      </c>
    </row>
    <row r="488" spans="1:33" ht="50.1" customHeight="1" x14ac:dyDescent="0.25">
      <c r="A488" s="2">
        <f t="shared" si="36"/>
        <v>461</v>
      </c>
      <c r="B488" s="319">
        <f>'Initial Info Client Demographic'!B474</f>
        <v>0</v>
      </c>
      <c r="C488" s="320">
        <f>'Initial Info Client Demographic'!C474</f>
        <v>0</v>
      </c>
      <c r="D488" s="244"/>
      <c r="E488" s="236"/>
      <c r="F488" s="259"/>
      <c r="G488" s="238"/>
      <c r="H488" s="242"/>
      <c r="I488" s="213"/>
      <c r="J488" s="214"/>
      <c r="K488" s="169"/>
      <c r="L488" s="166"/>
      <c r="M488" s="215"/>
      <c r="N488" s="123"/>
      <c r="O488" s="249">
        <f t="shared" si="33"/>
        <v>0</v>
      </c>
      <c r="P488" s="96"/>
      <c r="Q488" s="251">
        <f t="shared" si="34"/>
        <v>0</v>
      </c>
      <c r="R488" s="252">
        <f t="shared" si="35"/>
        <v>0</v>
      </c>
      <c r="S488" s="211"/>
      <c r="U488" s="257">
        <f>'Initial Info Client Demographic'!D474</f>
        <v>0</v>
      </c>
      <c r="W488" s="179">
        <f>'Initial Info Client Demographic'!E474</f>
        <v>0</v>
      </c>
      <c r="X488" s="182">
        <f>'Initial Info Client Demographic'!F474</f>
        <v>0</v>
      </c>
      <c r="Y488" s="183">
        <f>'Initial Info Client Demographic'!G474</f>
        <v>0</v>
      </c>
      <c r="Z488" s="179">
        <f>'Initial Info Client Demographic'!H474</f>
        <v>0</v>
      </c>
      <c r="AA488" s="182">
        <f>'Initial Info Client Demographic'!I474</f>
        <v>0</v>
      </c>
      <c r="AB488" s="183">
        <f>'Initial Info Client Demographic'!E474</f>
        <v>0</v>
      </c>
      <c r="AC488" s="183">
        <f>'Initial Info Client Demographic'!F474</f>
        <v>0</v>
      </c>
      <c r="AD488" s="183">
        <f>'Initial Info Client Demographic'!G474</f>
        <v>0</v>
      </c>
      <c r="AE488" s="183">
        <f>'Initial Info Client Demographic'!H474</f>
        <v>0</v>
      </c>
      <c r="AF488" s="183">
        <f>'Initial Info Client Demographic'!I474</f>
        <v>0</v>
      </c>
      <c r="AG488" s="183">
        <f>'Initial Info Client Demographic'!J474</f>
        <v>0</v>
      </c>
    </row>
    <row r="489" spans="1:33" ht="50.1" customHeight="1" x14ac:dyDescent="0.25">
      <c r="A489" s="2">
        <f t="shared" si="36"/>
        <v>462</v>
      </c>
      <c r="B489" s="321">
        <f>'Initial Info Client Demographic'!B475</f>
        <v>0</v>
      </c>
      <c r="C489" s="322">
        <f>'Initial Info Client Demographic'!C475</f>
        <v>0</v>
      </c>
      <c r="D489" s="229"/>
      <c r="E489" s="237"/>
      <c r="F489" s="234"/>
      <c r="G489" s="239"/>
      <c r="H489" s="243"/>
      <c r="I489" s="213"/>
      <c r="J489" s="214"/>
      <c r="K489" s="168"/>
      <c r="L489" s="167"/>
      <c r="M489" s="216"/>
      <c r="N489" s="141"/>
      <c r="O489" s="249">
        <f t="shared" si="33"/>
        <v>0</v>
      </c>
      <c r="P489" s="140"/>
      <c r="Q489" s="253">
        <f t="shared" si="34"/>
        <v>0</v>
      </c>
      <c r="R489" s="254">
        <f t="shared" si="35"/>
        <v>0</v>
      </c>
      <c r="S489" s="211"/>
      <c r="U489" s="257">
        <f>'Initial Info Client Demographic'!D475</f>
        <v>0</v>
      </c>
      <c r="W489" s="179">
        <f>'Initial Info Client Demographic'!E475</f>
        <v>0</v>
      </c>
      <c r="X489" s="182">
        <f>'Initial Info Client Demographic'!F475</f>
        <v>0</v>
      </c>
      <c r="Y489" s="183">
        <f>'Initial Info Client Demographic'!G475</f>
        <v>0</v>
      </c>
      <c r="Z489" s="179">
        <f>'Initial Info Client Demographic'!H475</f>
        <v>0</v>
      </c>
      <c r="AA489" s="182">
        <f>'Initial Info Client Demographic'!I475</f>
        <v>0</v>
      </c>
      <c r="AB489" s="183">
        <f>'Initial Info Client Demographic'!E475</f>
        <v>0</v>
      </c>
      <c r="AC489" s="183">
        <f>'Initial Info Client Demographic'!F475</f>
        <v>0</v>
      </c>
      <c r="AD489" s="183">
        <f>'Initial Info Client Demographic'!G475</f>
        <v>0</v>
      </c>
      <c r="AE489" s="183">
        <f>'Initial Info Client Demographic'!H475</f>
        <v>0</v>
      </c>
      <c r="AF489" s="183">
        <f>'Initial Info Client Demographic'!I475</f>
        <v>0</v>
      </c>
      <c r="AG489" s="183">
        <f>'Initial Info Client Demographic'!J475</f>
        <v>0</v>
      </c>
    </row>
    <row r="490" spans="1:33" ht="50.1" customHeight="1" x14ac:dyDescent="0.25">
      <c r="A490" s="2">
        <f t="shared" si="36"/>
        <v>463</v>
      </c>
      <c r="B490" s="319">
        <f>'Initial Info Client Demographic'!B476</f>
        <v>0</v>
      </c>
      <c r="C490" s="320">
        <f>'Initial Info Client Demographic'!C476</f>
        <v>0</v>
      </c>
      <c r="D490" s="244"/>
      <c r="E490" s="236"/>
      <c r="F490" s="259"/>
      <c r="G490" s="238"/>
      <c r="H490" s="242"/>
      <c r="I490" s="213"/>
      <c r="J490" s="214"/>
      <c r="K490" s="169"/>
      <c r="L490" s="166"/>
      <c r="M490" s="215"/>
      <c r="N490" s="123"/>
      <c r="O490" s="249">
        <f t="shared" si="33"/>
        <v>0</v>
      </c>
      <c r="P490" s="96"/>
      <c r="Q490" s="251">
        <f t="shared" si="34"/>
        <v>0</v>
      </c>
      <c r="R490" s="252">
        <f t="shared" si="35"/>
        <v>0</v>
      </c>
      <c r="S490" s="211"/>
      <c r="U490" s="257">
        <f>'Initial Info Client Demographic'!D476</f>
        <v>0</v>
      </c>
      <c r="W490" s="179">
        <f>'Initial Info Client Demographic'!E476</f>
        <v>0</v>
      </c>
      <c r="X490" s="182">
        <f>'Initial Info Client Demographic'!F476</f>
        <v>0</v>
      </c>
      <c r="Y490" s="183">
        <f>'Initial Info Client Demographic'!G476</f>
        <v>0</v>
      </c>
      <c r="Z490" s="179">
        <f>'Initial Info Client Demographic'!H476</f>
        <v>0</v>
      </c>
      <c r="AA490" s="182">
        <f>'Initial Info Client Demographic'!I476</f>
        <v>0</v>
      </c>
      <c r="AB490" s="183">
        <f>'Initial Info Client Demographic'!E476</f>
        <v>0</v>
      </c>
      <c r="AC490" s="183">
        <f>'Initial Info Client Demographic'!F476</f>
        <v>0</v>
      </c>
      <c r="AD490" s="183">
        <f>'Initial Info Client Demographic'!G476</f>
        <v>0</v>
      </c>
      <c r="AE490" s="183">
        <f>'Initial Info Client Demographic'!H476</f>
        <v>0</v>
      </c>
      <c r="AF490" s="183">
        <f>'Initial Info Client Demographic'!I476</f>
        <v>0</v>
      </c>
      <c r="AG490" s="183">
        <f>'Initial Info Client Demographic'!J476</f>
        <v>0</v>
      </c>
    </row>
    <row r="491" spans="1:33" ht="50.1" customHeight="1" x14ac:dyDescent="0.25">
      <c r="A491" s="2">
        <f t="shared" si="36"/>
        <v>464</v>
      </c>
      <c r="B491" s="321">
        <f>'Initial Info Client Demographic'!B477</f>
        <v>0</v>
      </c>
      <c r="C491" s="322">
        <f>'Initial Info Client Demographic'!C477</f>
        <v>0</v>
      </c>
      <c r="D491" s="229"/>
      <c r="E491" s="237"/>
      <c r="F491" s="234"/>
      <c r="G491" s="239"/>
      <c r="H491" s="243"/>
      <c r="I491" s="213"/>
      <c r="J491" s="214"/>
      <c r="K491" s="168"/>
      <c r="L491" s="167"/>
      <c r="M491" s="216"/>
      <c r="N491" s="141"/>
      <c r="O491" s="249">
        <f t="shared" si="33"/>
        <v>0</v>
      </c>
      <c r="P491" s="140"/>
      <c r="Q491" s="253">
        <f t="shared" si="34"/>
        <v>0</v>
      </c>
      <c r="R491" s="254">
        <f t="shared" si="35"/>
        <v>0</v>
      </c>
      <c r="S491" s="211"/>
      <c r="U491" s="257">
        <f>'Initial Info Client Demographic'!D477</f>
        <v>0</v>
      </c>
      <c r="W491" s="179">
        <f>'Initial Info Client Demographic'!E477</f>
        <v>0</v>
      </c>
      <c r="X491" s="182">
        <f>'Initial Info Client Demographic'!F477</f>
        <v>0</v>
      </c>
      <c r="Y491" s="183">
        <f>'Initial Info Client Demographic'!G477</f>
        <v>0</v>
      </c>
      <c r="Z491" s="179">
        <f>'Initial Info Client Demographic'!H477</f>
        <v>0</v>
      </c>
      <c r="AA491" s="182">
        <f>'Initial Info Client Demographic'!I477</f>
        <v>0</v>
      </c>
      <c r="AB491" s="183">
        <f>'Initial Info Client Demographic'!E477</f>
        <v>0</v>
      </c>
      <c r="AC491" s="183">
        <f>'Initial Info Client Demographic'!F477</f>
        <v>0</v>
      </c>
      <c r="AD491" s="183">
        <f>'Initial Info Client Demographic'!G477</f>
        <v>0</v>
      </c>
      <c r="AE491" s="183">
        <f>'Initial Info Client Demographic'!H477</f>
        <v>0</v>
      </c>
      <c r="AF491" s="183">
        <f>'Initial Info Client Demographic'!I477</f>
        <v>0</v>
      </c>
      <c r="AG491" s="183">
        <f>'Initial Info Client Demographic'!J477</f>
        <v>0</v>
      </c>
    </row>
    <row r="492" spans="1:33" ht="50.1" customHeight="1" x14ac:dyDescent="0.25">
      <c r="A492" s="2">
        <f t="shared" si="36"/>
        <v>465</v>
      </c>
      <c r="B492" s="319">
        <f>'Initial Info Client Demographic'!B478</f>
        <v>0</v>
      </c>
      <c r="C492" s="320">
        <f>'Initial Info Client Demographic'!C478</f>
        <v>0</v>
      </c>
      <c r="D492" s="244"/>
      <c r="E492" s="236"/>
      <c r="F492" s="259"/>
      <c r="G492" s="238"/>
      <c r="H492" s="242"/>
      <c r="I492" s="213"/>
      <c r="J492" s="214"/>
      <c r="K492" s="169"/>
      <c r="L492" s="166"/>
      <c r="M492" s="215"/>
      <c r="N492" s="123"/>
      <c r="O492" s="249">
        <f t="shared" si="33"/>
        <v>0</v>
      </c>
      <c r="P492" s="96"/>
      <c r="Q492" s="251">
        <f t="shared" si="34"/>
        <v>0</v>
      </c>
      <c r="R492" s="252">
        <f t="shared" si="35"/>
        <v>0</v>
      </c>
      <c r="S492" s="211"/>
      <c r="U492" s="257">
        <f>'Initial Info Client Demographic'!D478</f>
        <v>0</v>
      </c>
      <c r="W492" s="179">
        <f>'Initial Info Client Demographic'!E478</f>
        <v>0</v>
      </c>
      <c r="X492" s="182">
        <f>'Initial Info Client Demographic'!F478</f>
        <v>0</v>
      </c>
      <c r="Y492" s="183">
        <f>'Initial Info Client Demographic'!G478</f>
        <v>0</v>
      </c>
      <c r="Z492" s="179">
        <f>'Initial Info Client Demographic'!H478</f>
        <v>0</v>
      </c>
      <c r="AA492" s="182">
        <f>'Initial Info Client Demographic'!I478</f>
        <v>0</v>
      </c>
      <c r="AB492" s="183">
        <f>'Initial Info Client Demographic'!E478</f>
        <v>0</v>
      </c>
      <c r="AC492" s="183">
        <f>'Initial Info Client Demographic'!F478</f>
        <v>0</v>
      </c>
      <c r="AD492" s="183">
        <f>'Initial Info Client Demographic'!G478</f>
        <v>0</v>
      </c>
      <c r="AE492" s="183">
        <f>'Initial Info Client Demographic'!H478</f>
        <v>0</v>
      </c>
      <c r="AF492" s="183">
        <f>'Initial Info Client Demographic'!I478</f>
        <v>0</v>
      </c>
      <c r="AG492" s="183">
        <f>'Initial Info Client Demographic'!J478</f>
        <v>0</v>
      </c>
    </row>
    <row r="493" spans="1:33" ht="50.1" customHeight="1" x14ac:dyDescent="0.25">
      <c r="A493" s="2">
        <f t="shared" si="36"/>
        <v>466</v>
      </c>
      <c r="B493" s="321">
        <f>'Initial Info Client Demographic'!B479</f>
        <v>0</v>
      </c>
      <c r="C493" s="322">
        <f>'Initial Info Client Demographic'!C479</f>
        <v>0</v>
      </c>
      <c r="D493" s="229"/>
      <c r="E493" s="237"/>
      <c r="F493" s="234"/>
      <c r="G493" s="239"/>
      <c r="H493" s="243"/>
      <c r="I493" s="213"/>
      <c r="J493" s="214"/>
      <c r="K493" s="168"/>
      <c r="L493" s="167"/>
      <c r="M493" s="216"/>
      <c r="N493" s="141"/>
      <c r="O493" s="249">
        <f t="shared" si="33"/>
        <v>0</v>
      </c>
      <c r="P493" s="140"/>
      <c r="Q493" s="253">
        <f t="shared" si="34"/>
        <v>0</v>
      </c>
      <c r="R493" s="254">
        <f t="shared" si="35"/>
        <v>0</v>
      </c>
      <c r="S493" s="211"/>
      <c r="U493" s="257">
        <f>'Initial Info Client Demographic'!D479</f>
        <v>0</v>
      </c>
      <c r="W493" s="179">
        <f>'Initial Info Client Demographic'!E479</f>
        <v>0</v>
      </c>
      <c r="X493" s="182">
        <f>'Initial Info Client Demographic'!F479</f>
        <v>0</v>
      </c>
      <c r="Y493" s="183">
        <f>'Initial Info Client Demographic'!G479</f>
        <v>0</v>
      </c>
      <c r="Z493" s="179">
        <f>'Initial Info Client Demographic'!H479</f>
        <v>0</v>
      </c>
      <c r="AA493" s="182">
        <f>'Initial Info Client Demographic'!I479</f>
        <v>0</v>
      </c>
      <c r="AB493" s="183">
        <f>'Initial Info Client Demographic'!E479</f>
        <v>0</v>
      </c>
      <c r="AC493" s="183">
        <f>'Initial Info Client Demographic'!F479</f>
        <v>0</v>
      </c>
      <c r="AD493" s="183">
        <f>'Initial Info Client Demographic'!G479</f>
        <v>0</v>
      </c>
      <c r="AE493" s="183">
        <f>'Initial Info Client Demographic'!H479</f>
        <v>0</v>
      </c>
      <c r="AF493" s="183">
        <f>'Initial Info Client Demographic'!I479</f>
        <v>0</v>
      </c>
      <c r="AG493" s="183">
        <f>'Initial Info Client Demographic'!J479</f>
        <v>0</v>
      </c>
    </row>
    <row r="494" spans="1:33" ht="50.1" customHeight="1" x14ac:dyDescent="0.25">
      <c r="A494" s="2">
        <f t="shared" si="36"/>
        <v>467</v>
      </c>
      <c r="B494" s="319">
        <f>'Initial Info Client Demographic'!B480</f>
        <v>0</v>
      </c>
      <c r="C494" s="320">
        <f>'Initial Info Client Demographic'!C480</f>
        <v>0</v>
      </c>
      <c r="D494" s="244"/>
      <c r="E494" s="236"/>
      <c r="F494" s="259"/>
      <c r="G494" s="238"/>
      <c r="H494" s="242"/>
      <c r="I494" s="213"/>
      <c r="J494" s="214"/>
      <c r="K494" s="169"/>
      <c r="L494" s="166"/>
      <c r="M494" s="215"/>
      <c r="N494" s="123"/>
      <c r="O494" s="249">
        <f t="shared" si="33"/>
        <v>0</v>
      </c>
      <c r="P494" s="96"/>
      <c r="Q494" s="251">
        <f t="shared" si="34"/>
        <v>0</v>
      </c>
      <c r="R494" s="252">
        <f t="shared" si="35"/>
        <v>0</v>
      </c>
      <c r="S494" s="211"/>
      <c r="U494" s="257">
        <f>'Initial Info Client Demographic'!D480</f>
        <v>0</v>
      </c>
      <c r="W494" s="179">
        <f>'Initial Info Client Demographic'!E480</f>
        <v>0</v>
      </c>
      <c r="X494" s="182">
        <f>'Initial Info Client Demographic'!F480</f>
        <v>0</v>
      </c>
      <c r="Y494" s="183">
        <f>'Initial Info Client Demographic'!G480</f>
        <v>0</v>
      </c>
      <c r="Z494" s="179">
        <f>'Initial Info Client Demographic'!H480</f>
        <v>0</v>
      </c>
      <c r="AA494" s="182">
        <f>'Initial Info Client Demographic'!I480</f>
        <v>0</v>
      </c>
      <c r="AB494" s="183">
        <f>'Initial Info Client Demographic'!E480</f>
        <v>0</v>
      </c>
      <c r="AC494" s="183">
        <f>'Initial Info Client Demographic'!F480</f>
        <v>0</v>
      </c>
      <c r="AD494" s="183">
        <f>'Initial Info Client Demographic'!G480</f>
        <v>0</v>
      </c>
      <c r="AE494" s="183">
        <f>'Initial Info Client Demographic'!H480</f>
        <v>0</v>
      </c>
      <c r="AF494" s="183">
        <f>'Initial Info Client Demographic'!I480</f>
        <v>0</v>
      </c>
      <c r="AG494" s="183">
        <f>'Initial Info Client Demographic'!J480</f>
        <v>0</v>
      </c>
    </row>
    <row r="495" spans="1:33" ht="50.1" customHeight="1" x14ac:dyDescent="0.25">
      <c r="A495" s="2">
        <f t="shared" si="36"/>
        <v>468</v>
      </c>
      <c r="B495" s="321">
        <f>'Initial Info Client Demographic'!B481</f>
        <v>0</v>
      </c>
      <c r="C495" s="322">
        <f>'Initial Info Client Demographic'!C481</f>
        <v>0</v>
      </c>
      <c r="D495" s="229"/>
      <c r="E495" s="237"/>
      <c r="F495" s="234"/>
      <c r="G495" s="239"/>
      <c r="H495" s="243"/>
      <c r="I495" s="213"/>
      <c r="J495" s="214"/>
      <c r="K495" s="168"/>
      <c r="L495" s="167"/>
      <c r="M495" s="216"/>
      <c r="N495" s="141"/>
      <c r="O495" s="249">
        <f t="shared" si="33"/>
        <v>0</v>
      </c>
      <c r="P495" s="140"/>
      <c r="Q495" s="253">
        <f t="shared" si="34"/>
        <v>0</v>
      </c>
      <c r="R495" s="254">
        <f t="shared" si="35"/>
        <v>0</v>
      </c>
      <c r="S495" s="211"/>
      <c r="U495" s="257">
        <f>'Initial Info Client Demographic'!D481</f>
        <v>0</v>
      </c>
      <c r="W495" s="179">
        <f>'Initial Info Client Demographic'!E481</f>
        <v>0</v>
      </c>
      <c r="X495" s="182">
        <f>'Initial Info Client Demographic'!F481</f>
        <v>0</v>
      </c>
      <c r="Y495" s="183">
        <f>'Initial Info Client Demographic'!G481</f>
        <v>0</v>
      </c>
      <c r="Z495" s="179">
        <f>'Initial Info Client Demographic'!H481</f>
        <v>0</v>
      </c>
      <c r="AA495" s="182">
        <f>'Initial Info Client Demographic'!I481</f>
        <v>0</v>
      </c>
      <c r="AB495" s="183">
        <f>'Initial Info Client Demographic'!E481</f>
        <v>0</v>
      </c>
      <c r="AC495" s="183">
        <f>'Initial Info Client Demographic'!F481</f>
        <v>0</v>
      </c>
      <c r="AD495" s="183">
        <f>'Initial Info Client Demographic'!G481</f>
        <v>0</v>
      </c>
      <c r="AE495" s="183">
        <f>'Initial Info Client Demographic'!H481</f>
        <v>0</v>
      </c>
      <c r="AF495" s="183">
        <f>'Initial Info Client Demographic'!I481</f>
        <v>0</v>
      </c>
      <c r="AG495" s="183">
        <f>'Initial Info Client Demographic'!J481</f>
        <v>0</v>
      </c>
    </row>
    <row r="496" spans="1:33" ht="50.1" customHeight="1" x14ac:dyDescent="0.25">
      <c r="A496" s="2">
        <f t="shared" si="36"/>
        <v>469</v>
      </c>
      <c r="B496" s="319">
        <f>'Initial Info Client Demographic'!B482</f>
        <v>0</v>
      </c>
      <c r="C496" s="320">
        <f>'Initial Info Client Demographic'!C482</f>
        <v>0</v>
      </c>
      <c r="D496" s="244"/>
      <c r="E496" s="236"/>
      <c r="F496" s="259"/>
      <c r="G496" s="240"/>
      <c r="H496" s="242"/>
      <c r="I496" s="213"/>
      <c r="J496" s="214"/>
      <c r="K496" s="169"/>
      <c r="L496" s="166"/>
      <c r="M496" s="215"/>
      <c r="N496" s="123"/>
      <c r="O496" s="249">
        <f t="shared" si="33"/>
        <v>0</v>
      </c>
      <c r="P496" s="96"/>
      <c r="Q496" s="251">
        <f t="shared" si="34"/>
        <v>0</v>
      </c>
      <c r="R496" s="252">
        <f t="shared" si="35"/>
        <v>0</v>
      </c>
      <c r="S496" s="211"/>
      <c r="U496" s="257">
        <f>'Initial Info Client Demographic'!D482</f>
        <v>0</v>
      </c>
      <c r="W496" s="179">
        <f>'Initial Info Client Demographic'!E482</f>
        <v>0</v>
      </c>
      <c r="X496" s="182">
        <f>'Initial Info Client Demographic'!F482</f>
        <v>0</v>
      </c>
      <c r="Y496" s="183">
        <f>'Initial Info Client Demographic'!G482</f>
        <v>0</v>
      </c>
      <c r="Z496" s="179">
        <f>'Initial Info Client Demographic'!H482</f>
        <v>0</v>
      </c>
      <c r="AA496" s="182">
        <f>'Initial Info Client Demographic'!I482</f>
        <v>0</v>
      </c>
      <c r="AB496" s="183">
        <f>'Initial Info Client Demographic'!E482</f>
        <v>0</v>
      </c>
      <c r="AC496" s="183">
        <f>'Initial Info Client Demographic'!F482</f>
        <v>0</v>
      </c>
      <c r="AD496" s="183">
        <f>'Initial Info Client Demographic'!G482</f>
        <v>0</v>
      </c>
      <c r="AE496" s="183">
        <f>'Initial Info Client Demographic'!H482</f>
        <v>0</v>
      </c>
      <c r="AF496" s="183">
        <f>'Initial Info Client Demographic'!I482</f>
        <v>0</v>
      </c>
      <c r="AG496" s="183">
        <f>'Initial Info Client Demographic'!J482</f>
        <v>0</v>
      </c>
    </row>
    <row r="497" spans="1:33" ht="50.1" customHeight="1" x14ac:dyDescent="0.25">
      <c r="A497" s="2">
        <f t="shared" si="36"/>
        <v>470</v>
      </c>
      <c r="B497" s="321">
        <f>'Initial Info Client Demographic'!B483</f>
        <v>0</v>
      </c>
      <c r="C497" s="322">
        <f>'Initial Info Client Demographic'!C483</f>
        <v>0</v>
      </c>
      <c r="D497" s="229"/>
      <c r="E497" s="237"/>
      <c r="F497" s="234"/>
      <c r="G497" s="241"/>
      <c r="H497" s="243"/>
      <c r="I497" s="213"/>
      <c r="J497" s="214"/>
      <c r="K497" s="168"/>
      <c r="L497" s="167"/>
      <c r="M497" s="216"/>
      <c r="N497" s="141"/>
      <c r="O497" s="249">
        <f t="shared" si="33"/>
        <v>0</v>
      </c>
      <c r="P497" s="140"/>
      <c r="Q497" s="253">
        <f t="shared" si="34"/>
        <v>0</v>
      </c>
      <c r="R497" s="254">
        <f t="shared" si="35"/>
        <v>0</v>
      </c>
      <c r="S497" s="211"/>
      <c r="U497" s="257">
        <f>'Initial Info Client Demographic'!D483</f>
        <v>0</v>
      </c>
      <c r="W497" s="179">
        <f>'Initial Info Client Demographic'!E483</f>
        <v>0</v>
      </c>
      <c r="X497" s="182">
        <f>'Initial Info Client Demographic'!F483</f>
        <v>0</v>
      </c>
      <c r="Y497" s="183">
        <f>'Initial Info Client Demographic'!G483</f>
        <v>0</v>
      </c>
      <c r="Z497" s="179">
        <f>'Initial Info Client Demographic'!H483</f>
        <v>0</v>
      </c>
      <c r="AA497" s="182">
        <f>'Initial Info Client Demographic'!I483</f>
        <v>0</v>
      </c>
      <c r="AB497" s="183">
        <f>'Initial Info Client Demographic'!E483</f>
        <v>0</v>
      </c>
      <c r="AC497" s="183">
        <f>'Initial Info Client Demographic'!F483</f>
        <v>0</v>
      </c>
      <c r="AD497" s="183">
        <f>'Initial Info Client Demographic'!G483</f>
        <v>0</v>
      </c>
      <c r="AE497" s="183">
        <f>'Initial Info Client Demographic'!H483</f>
        <v>0</v>
      </c>
      <c r="AF497" s="183">
        <f>'Initial Info Client Demographic'!I483</f>
        <v>0</v>
      </c>
      <c r="AG497" s="183">
        <f>'Initial Info Client Demographic'!J483</f>
        <v>0</v>
      </c>
    </row>
    <row r="498" spans="1:33" ht="50.1" customHeight="1" x14ac:dyDescent="0.25">
      <c r="A498" s="2">
        <f t="shared" si="36"/>
        <v>471</v>
      </c>
      <c r="B498" s="319">
        <f>'Initial Info Client Demographic'!B484</f>
        <v>0</v>
      </c>
      <c r="C498" s="320">
        <f>'Initial Info Client Demographic'!C484</f>
        <v>0</v>
      </c>
      <c r="D498" s="244"/>
      <c r="E498" s="236"/>
      <c r="F498" s="259"/>
      <c r="G498" s="238"/>
      <c r="H498" s="242"/>
      <c r="I498" s="213"/>
      <c r="J498" s="214"/>
      <c r="K498" s="169"/>
      <c r="L498" s="166"/>
      <c r="M498" s="215"/>
      <c r="N498" s="123"/>
      <c r="O498" s="249">
        <f t="shared" si="33"/>
        <v>0</v>
      </c>
      <c r="P498" s="96"/>
      <c r="Q498" s="251">
        <f t="shared" si="34"/>
        <v>0</v>
      </c>
      <c r="R498" s="252">
        <f t="shared" si="35"/>
        <v>0</v>
      </c>
      <c r="S498" s="211"/>
      <c r="U498" s="257">
        <f>'Initial Info Client Demographic'!D484</f>
        <v>0</v>
      </c>
      <c r="W498" s="179">
        <f>'Initial Info Client Demographic'!E484</f>
        <v>0</v>
      </c>
      <c r="X498" s="182">
        <f>'Initial Info Client Demographic'!F484</f>
        <v>0</v>
      </c>
      <c r="Y498" s="183">
        <f>'Initial Info Client Demographic'!G484</f>
        <v>0</v>
      </c>
      <c r="Z498" s="179">
        <f>'Initial Info Client Demographic'!H484</f>
        <v>0</v>
      </c>
      <c r="AA498" s="182">
        <f>'Initial Info Client Demographic'!I484</f>
        <v>0</v>
      </c>
      <c r="AB498" s="183">
        <f>'Initial Info Client Demographic'!E484</f>
        <v>0</v>
      </c>
      <c r="AC498" s="183">
        <f>'Initial Info Client Demographic'!F484</f>
        <v>0</v>
      </c>
      <c r="AD498" s="183">
        <f>'Initial Info Client Demographic'!G484</f>
        <v>0</v>
      </c>
      <c r="AE498" s="183">
        <f>'Initial Info Client Demographic'!H484</f>
        <v>0</v>
      </c>
      <c r="AF498" s="183">
        <f>'Initial Info Client Demographic'!I484</f>
        <v>0</v>
      </c>
      <c r="AG498" s="183">
        <f>'Initial Info Client Demographic'!J484</f>
        <v>0</v>
      </c>
    </row>
    <row r="499" spans="1:33" ht="50.1" customHeight="1" x14ac:dyDescent="0.25">
      <c r="A499" s="2">
        <f t="shared" si="36"/>
        <v>472</v>
      </c>
      <c r="B499" s="321">
        <f>'Initial Info Client Demographic'!B485</f>
        <v>0</v>
      </c>
      <c r="C499" s="322">
        <f>'Initial Info Client Demographic'!C485</f>
        <v>0</v>
      </c>
      <c r="D499" s="229"/>
      <c r="E499" s="237"/>
      <c r="F499" s="234"/>
      <c r="G499" s="239"/>
      <c r="H499" s="243"/>
      <c r="I499" s="213"/>
      <c r="J499" s="214"/>
      <c r="K499" s="168"/>
      <c r="L499" s="167"/>
      <c r="M499" s="216"/>
      <c r="N499" s="141"/>
      <c r="O499" s="249">
        <f t="shared" si="33"/>
        <v>0</v>
      </c>
      <c r="P499" s="140"/>
      <c r="Q499" s="253">
        <f t="shared" si="34"/>
        <v>0</v>
      </c>
      <c r="R499" s="254">
        <f t="shared" si="35"/>
        <v>0</v>
      </c>
      <c r="S499" s="211"/>
      <c r="U499" s="257">
        <f>'Initial Info Client Demographic'!D485</f>
        <v>0</v>
      </c>
      <c r="W499" s="179">
        <f>'Initial Info Client Demographic'!E485</f>
        <v>0</v>
      </c>
      <c r="X499" s="182">
        <f>'Initial Info Client Demographic'!F485</f>
        <v>0</v>
      </c>
      <c r="Y499" s="183">
        <f>'Initial Info Client Demographic'!G485</f>
        <v>0</v>
      </c>
      <c r="Z499" s="179">
        <f>'Initial Info Client Demographic'!H485</f>
        <v>0</v>
      </c>
      <c r="AA499" s="182">
        <f>'Initial Info Client Demographic'!I485</f>
        <v>0</v>
      </c>
      <c r="AB499" s="183">
        <f>'Initial Info Client Demographic'!E485</f>
        <v>0</v>
      </c>
      <c r="AC499" s="183">
        <f>'Initial Info Client Demographic'!F485</f>
        <v>0</v>
      </c>
      <c r="AD499" s="183">
        <f>'Initial Info Client Demographic'!G485</f>
        <v>0</v>
      </c>
      <c r="AE499" s="183">
        <f>'Initial Info Client Demographic'!H485</f>
        <v>0</v>
      </c>
      <c r="AF499" s="183">
        <f>'Initial Info Client Demographic'!I485</f>
        <v>0</v>
      </c>
      <c r="AG499" s="183">
        <f>'Initial Info Client Demographic'!J485</f>
        <v>0</v>
      </c>
    </row>
    <row r="500" spans="1:33" ht="50.1" customHeight="1" x14ac:dyDescent="0.25">
      <c r="A500" s="2">
        <f t="shared" si="36"/>
        <v>473</v>
      </c>
      <c r="B500" s="319">
        <f>'Initial Info Client Demographic'!B486</f>
        <v>0</v>
      </c>
      <c r="C500" s="320">
        <f>'Initial Info Client Demographic'!C486</f>
        <v>0</v>
      </c>
      <c r="D500" s="244"/>
      <c r="E500" s="236"/>
      <c r="F500" s="259"/>
      <c r="G500" s="238"/>
      <c r="H500" s="242"/>
      <c r="I500" s="213"/>
      <c r="J500" s="214"/>
      <c r="K500" s="169"/>
      <c r="L500" s="166"/>
      <c r="M500" s="215"/>
      <c r="N500" s="123"/>
      <c r="O500" s="249">
        <f t="shared" si="33"/>
        <v>0</v>
      </c>
      <c r="P500" s="96"/>
      <c r="Q500" s="251">
        <f t="shared" si="34"/>
        <v>0</v>
      </c>
      <c r="R500" s="252">
        <f t="shared" si="35"/>
        <v>0</v>
      </c>
      <c r="S500" s="211"/>
      <c r="U500" s="257">
        <f>'Initial Info Client Demographic'!D486</f>
        <v>0</v>
      </c>
      <c r="W500" s="179">
        <f>'Initial Info Client Demographic'!E486</f>
        <v>0</v>
      </c>
      <c r="X500" s="182">
        <f>'Initial Info Client Demographic'!F486</f>
        <v>0</v>
      </c>
      <c r="Y500" s="183">
        <f>'Initial Info Client Demographic'!G486</f>
        <v>0</v>
      </c>
      <c r="Z500" s="179">
        <f>'Initial Info Client Demographic'!H486</f>
        <v>0</v>
      </c>
      <c r="AA500" s="182">
        <f>'Initial Info Client Demographic'!I486</f>
        <v>0</v>
      </c>
      <c r="AB500" s="183">
        <f>'Initial Info Client Demographic'!E486</f>
        <v>0</v>
      </c>
      <c r="AC500" s="183">
        <f>'Initial Info Client Demographic'!F486</f>
        <v>0</v>
      </c>
      <c r="AD500" s="183">
        <f>'Initial Info Client Demographic'!G486</f>
        <v>0</v>
      </c>
      <c r="AE500" s="183">
        <f>'Initial Info Client Demographic'!H486</f>
        <v>0</v>
      </c>
      <c r="AF500" s="183">
        <f>'Initial Info Client Demographic'!I486</f>
        <v>0</v>
      </c>
      <c r="AG500" s="183">
        <f>'Initial Info Client Demographic'!J486</f>
        <v>0</v>
      </c>
    </row>
    <row r="501" spans="1:33" ht="50.1" customHeight="1" x14ac:dyDescent="0.25">
      <c r="A501" s="2">
        <f t="shared" si="36"/>
        <v>474</v>
      </c>
      <c r="B501" s="321">
        <f>'Initial Info Client Demographic'!B487</f>
        <v>0</v>
      </c>
      <c r="C501" s="322">
        <f>'Initial Info Client Demographic'!C487</f>
        <v>0</v>
      </c>
      <c r="D501" s="229"/>
      <c r="E501" s="237"/>
      <c r="F501" s="234"/>
      <c r="G501" s="239"/>
      <c r="H501" s="243"/>
      <c r="I501" s="213"/>
      <c r="J501" s="214"/>
      <c r="K501" s="168"/>
      <c r="L501" s="167"/>
      <c r="M501" s="216"/>
      <c r="N501" s="141"/>
      <c r="O501" s="249">
        <f t="shared" si="33"/>
        <v>0</v>
      </c>
      <c r="P501" s="140"/>
      <c r="Q501" s="253">
        <f t="shared" si="34"/>
        <v>0</v>
      </c>
      <c r="R501" s="254">
        <f t="shared" si="35"/>
        <v>0</v>
      </c>
      <c r="S501" s="211"/>
      <c r="U501" s="257">
        <f>'Initial Info Client Demographic'!D487</f>
        <v>0</v>
      </c>
      <c r="W501" s="179">
        <f>'Initial Info Client Demographic'!E487</f>
        <v>0</v>
      </c>
      <c r="X501" s="182">
        <f>'Initial Info Client Demographic'!F487</f>
        <v>0</v>
      </c>
      <c r="Y501" s="183">
        <f>'Initial Info Client Demographic'!G487</f>
        <v>0</v>
      </c>
      <c r="Z501" s="179">
        <f>'Initial Info Client Demographic'!H487</f>
        <v>0</v>
      </c>
      <c r="AA501" s="182">
        <f>'Initial Info Client Demographic'!I487</f>
        <v>0</v>
      </c>
      <c r="AB501" s="183">
        <f>'Initial Info Client Demographic'!E487</f>
        <v>0</v>
      </c>
      <c r="AC501" s="183">
        <f>'Initial Info Client Demographic'!F487</f>
        <v>0</v>
      </c>
      <c r="AD501" s="183">
        <f>'Initial Info Client Demographic'!G487</f>
        <v>0</v>
      </c>
      <c r="AE501" s="183">
        <f>'Initial Info Client Demographic'!H487</f>
        <v>0</v>
      </c>
      <c r="AF501" s="183">
        <f>'Initial Info Client Demographic'!I487</f>
        <v>0</v>
      </c>
      <c r="AG501" s="183">
        <f>'Initial Info Client Demographic'!J487</f>
        <v>0</v>
      </c>
    </row>
    <row r="502" spans="1:33" ht="50.1" customHeight="1" x14ac:dyDescent="0.25">
      <c r="A502" s="2">
        <f t="shared" si="36"/>
        <v>475</v>
      </c>
      <c r="B502" s="319">
        <f>'Initial Info Client Demographic'!B488</f>
        <v>0</v>
      </c>
      <c r="C502" s="320">
        <f>'Initial Info Client Demographic'!C488</f>
        <v>0</v>
      </c>
      <c r="D502" s="244"/>
      <c r="E502" s="236"/>
      <c r="F502" s="259"/>
      <c r="G502" s="238"/>
      <c r="H502" s="242"/>
      <c r="I502" s="213"/>
      <c r="J502" s="214"/>
      <c r="K502" s="169"/>
      <c r="L502" s="166"/>
      <c r="M502" s="215"/>
      <c r="N502" s="123"/>
      <c r="O502" s="249">
        <f t="shared" si="33"/>
        <v>0</v>
      </c>
      <c r="P502" s="96"/>
      <c r="Q502" s="251">
        <f t="shared" si="34"/>
        <v>0</v>
      </c>
      <c r="R502" s="252">
        <f t="shared" si="35"/>
        <v>0</v>
      </c>
      <c r="S502" s="211"/>
      <c r="U502" s="257">
        <f>'Initial Info Client Demographic'!D488</f>
        <v>0</v>
      </c>
      <c r="W502" s="179">
        <f>'Initial Info Client Demographic'!E488</f>
        <v>0</v>
      </c>
      <c r="X502" s="182">
        <f>'Initial Info Client Demographic'!F488</f>
        <v>0</v>
      </c>
      <c r="Y502" s="183">
        <f>'Initial Info Client Demographic'!G488</f>
        <v>0</v>
      </c>
      <c r="Z502" s="179">
        <f>'Initial Info Client Demographic'!H488</f>
        <v>0</v>
      </c>
      <c r="AA502" s="182">
        <f>'Initial Info Client Demographic'!I488</f>
        <v>0</v>
      </c>
      <c r="AB502" s="183">
        <f>'Initial Info Client Demographic'!E488</f>
        <v>0</v>
      </c>
      <c r="AC502" s="183">
        <f>'Initial Info Client Demographic'!F488</f>
        <v>0</v>
      </c>
      <c r="AD502" s="183">
        <f>'Initial Info Client Demographic'!G488</f>
        <v>0</v>
      </c>
      <c r="AE502" s="183">
        <f>'Initial Info Client Demographic'!H488</f>
        <v>0</v>
      </c>
      <c r="AF502" s="183">
        <f>'Initial Info Client Demographic'!I488</f>
        <v>0</v>
      </c>
      <c r="AG502" s="183">
        <f>'Initial Info Client Demographic'!J488</f>
        <v>0</v>
      </c>
    </row>
    <row r="503" spans="1:33" ht="50.1" customHeight="1" x14ac:dyDescent="0.25">
      <c r="A503" s="2">
        <f t="shared" si="36"/>
        <v>476</v>
      </c>
      <c r="B503" s="321">
        <f>'Initial Info Client Demographic'!B489</f>
        <v>0</v>
      </c>
      <c r="C503" s="322">
        <f>'Initial Info Client Demographic'!C489</f>
        <v>0</v>
      </c>
      <c r="D503" s="229"/>
      <c r="E503" s="237"/>
      <c r="F503" s="234"/>
      <c r="G503" s="239"/>
      <c r="H503" s="243"/>
      <c r="I503" s="213"/>
      <c r="J503" s="214"/>
      <c r="K503" s="168"/>
      <c r="L503" s="167"/>
      <c r="M503" s="216"/>
      <c r="N503" s="141"/>
      <c r="O503" s="249">
        <f t="shared" si="33"/>
        <v>0</v>
      </c>
      <c r="P503" s="140"/>
      <c r="Q503" s="253">
        <f t="shared" si="34"/>
        <v>0</v>
      </c>
      <c r="R503" s="254">
        <f t="shared" si="35"/>
        <v>0</v>
      </c>
      <c r="S503" s="211"/>
      <c r="U503" s="257">
        <f>'Initial Info Client Demographic'!D489</f>
        <v>0</v>
      </c>
      <c r="W503" s="179">
        <f>'Initial Info Client Demographic'!E489</f>
        <v>0</v>
      </c>
      <c r="X503" s="182">
        <f>'Initial Info Client Demographic'!F489</f>
        <v>0</v>
      </c>
      <c r="Y503" s="183">
        <f>'Initial Info Client Demographic'!G489</f>
        <v>0</v>
      </c>
      <c r="Z503" s="179">
        <f>'Initial Info Client Demographic'!H489</f>
        <v>0</v>
      </c>
      <c r="AA503" s="182">
        <f>'Initial Info Client Demographic'!I489</f>
        <v>0</v>
      </c>
      <c r="AB503" s="183">
        <f>'Initial Info Client Demographic'!E489</f>
        <v>0</v>
      </c>
      <c r="AC503" s="183">
        <f>'Initial Info Client Demographic'!F489</f>
        <v>0</v>
      </c>
      <c r="AD503" s="183">
        <f>'Initial Info Client Demographic'!G489</f>
        <v>0</v>
      </c>
      <c r="AE503" s="183">
        <f>'Initial Info Client Demographic'!H489</f>
        <v>0</v>
      </c>
      <c r="AF503" s="183">
        <f>'Initial Info Client Demographic'!I489</f>
        <v>0</v>
      </c>
      <c r="AG503" s="183">
        <f>'Initial Info Client Demographic'!J489</f>
        <v>0</v>
      </c>
    </row>
    <row r="504" spans="1:33" ht="50.1" customHeight="1" x14ac:dyDescent="0.25">
      <c r="A504" s="2">
        <f t="shared" si="36"/>
        <v>477</v>
      </c>
      <c r="B504" s="319">
        <f>'Initial Info Client Demographic'!B490</f>
        <v>0</v>
      </c>
      <c r="C504" s="320">
        <f>'Initial Info Client Demographic'!C490</f>
        <v>0</v>
      </c>
      <c r="D504" s="244"/>
      <c r="E504" s="236"/>
      <c r="F504" s="259"/>
      <c r="G504" s="238"/>
      <c r="H504" s="242"/>
      <c r="I504" s="213"/>
      <c r="J504" s="214"/>
      <c r="K504" s="169"/>
      <c r="L504" s="166"/>
      <c r="M504" s="215"/>
      <c r="N504" s="123"/>
      <c r="O504" s="249">
        <f t="shared" si="33"/>
        <v>0</v>
      </c>
      <c r="P504" s="96"/>
      <c r="Q504" s="251">
        <f t="shared" si="34"/>
        <v>0</v>
      </c>
      <c r="R504" s="252">
        <f t="shared" si="35"/>
        <v>0</v>
      </c>
      <c r="S504" s="211"/>
      <c r="U504" s="257">
        <f>'Initial Info Client Demographic'!D490</f>
        <v>0</v>
      </c>
      <c r="W504" s="179">
        <f>'Initial Info Client Demographic'!E490</f>
        <v>0</v>
      </c>
      <c r="X504" s="182">
        <f>'Initial Info Client Demographic'!F490</f>
        <v>0</v>
      </c>
      <c r="Y504" s="183">
        <f>'Initial Info Client Demographic'!G490</f>
        <v>0</v>
      </c>
      <c r="Z504" s="179">
        <f>'Initial Info Client Demographic'!H490</f>
        <v>0</v>
      </c>
      <c r="AA504" s="182">
        <f>'Initial Info Client Demographic'!I490</f>
        <v>0</v>
      </c>
      <c r="AB504" s="183">
        <f>'Initial Info Client Demographic'!E490</f>
        <v>0</v>
      </c>
      <c r="AC504" s="183">
        <f>'Initial Info Client Demographic'!F490</f>
        <v>0</v>
      </c>
      <c r="AD504" s="183">
        <f>'Initial Info Client Demographic'!G490</f>
        <v>0</v>
      </c>
      <c r="AE504" s="183">
        <f>'Initial Info Client Demographic'!H490</f>
        <v>0</v>
      </c>
      <c r="AF504" s="183">
        <f>'Initial Info Client Demographic'!I490</f>
        <v>0</v>
      </c>
      <c r="AG504" s="183">
        <f>'Initial Info Client Demographic'!J490</f>
        <v>0</v>
      </c>
    </row>
    <row r="505" spans="1:33" ht="50.1" customHeight="1" x14ac:dyDescent="0.25">
      <c r="A505" s="2">
        <f t="shared" si="36"/>
        <v>478</v>
      </c>
      <c r="B505" s="321">
        <f>'Initial Info Client Demographic'!B491</f>
        <v>0</v>
      </c>
      <c r="C505" s="322">
        <f>'Initial Info Client Demographic'!C491</f>
        <v>0</v>
      </c>
      <c r="D505" s="229"/>
      <c r="E505" s="237"/>
      <c r="F505" s="234"/>
      <c r="G505" s="239"/>
      <c r="H505" s="243"/>
      <c r="I505" s="213"/>
      <c r="J505" s="214"/>
      <c r="K505" s="168"/>
      <c r="L505" s="167"/>
      <c r="M505" s="216"/>
      <c r="N505" s="141"/>
      <c r="O505" s="249">
        <f t="shared" si="33"/>
        <v>0</v>
      </c>
      <c r="P505" s="140"/>
      <c r="Q505" s="253">
        <f t="shared" si="34"/>
        <v>0</v>
      </c>
      <c r="R505" s="254">
        <f t="shared" si="35"/>
        <v>0</v>
      </c>
      <c r="S505" s="211"/>
      <c r="U505" s="257">
        <f>'Initial Info Client Demographic'!D491</f>
        <v>0</v>
      </c>
      <c r="W505" s="179">
        <f>'Initial Info Client Demographic'!E491</f>
        <v>0</v>
      </c>
      <c r="X505" s="182">
        <f>'Initial Info Client Demographic'!F491</f>
        <v>0</v>
      </c>
      <c r="Y505" s="183">
        <f>'Initial Info Client Demographic'!G491</f>
        <v>0</v>
      </c>
      <c r="Z505" s="179">
        <f>'Initial Info Client Demographic'!H491</f>
        <v>0</v>
      </c>
      <c r="AA505" s="182">
        <f>'Initial Info Client Demographic'!I491</f>
        <v>0</v>
      </c>
      <c r="AB505" s="183">
        <f>'Initial Info Client Demographic'!E491</f>
        <v>0</v>
      </c>
      <c r="AC505" s="183">
        <f>'Initial Info Client Demographic'!F491</f>
        <v>0</v>
      </c>
      <c r="AD505" s="183">
        <f>'Initial Info Client Demographic'!G491</f>
        <v>0</v>
      </c>
      <c r="AE505" s="183">
        <f>'Initial Info Client Demographic'!H491</f>
        <v>0</v>
      </c>
      <c r="AF505" s="183">
        <f>'Initial Info Client Demographic'!I491</f>
        <v>0</v>
      </c>
      <c r="AG505" s="183">
        <f>'Initial Info Client Demographic'!J491</f>
        <v>0</v>
      </c>
    </row>
    <row r="506" spans="1:33" ht="50.1" customHeight="1" x14ac:dyDescent="0.25">
      <c r="A506" s="2">
        <f t="shared" si="36"/>
        <v>479</v>
      </c>
      <c r="B506" s="319">
        <f>'Initial Info Client Demographic'!B492</f>
        <v>0</v>
      </c>
      <c r="C506" s="320">
        <f>'Initial Info Client Demographic'!C492</f>
        <v>0</v>
      </c>
      <c r="D506" s="244"/>
      <c r="E506" s="236"/>
      <c r="F506" s="259"/>
      <c r="G506" s="240"/>
      <c r="H506" s="242"/>
      <c r="I506" s="213"/>
      <c r="J506" s="214"/>
      <c r="K506" s="169"/>
      <c r="L506" s="166"/>
      <c r="M506" s="215"/>
      <c r="N506" s="123"/>
      <c r="O506" s="249">
        <f t="shared" si="33"/>
        <v>0</v>
      </c>
      <c r="P506" s="96"/>
      <c r="Q506" s="251">
        <f t="shared" si="34"/>
        <v>0</v>
      </c>
      <c r="R506" s="252">
        <f t="shared" si="35"/>
        <v>0</v>
      </c>
      <c r="S506" s="211"/>
      <c r="U506" s="257">
        <f>'Initial Info Client Demographic'!D492</f>
        <v>0</v>
      </c>
      <c r="W506" s="179">
        <f>'Initial Info Client Demographic'!E492</f>
        <v>0</v>
      </c>
      <c r="X506" s="182">
        <f>'Initial Info Client Demographic'!F492</f>
        <v>0</v>
      </c>
      <c r="Y506" s="183">
        <f>'Initial Info Client Demographic'!G492</f>
        <v>0</v>
      </c>
      <c r="Z506" s="179">
        <f>'Initial Info Client Demographic'!H492</f>
        <v>0</v>
      </c>
      <c r="AA506" s="182">
        <f>'Initial Info Client Demographic'!I492</f>
        <v>0</v>
      </c>
      <c r="AB506" s="183">
        <f>'Initial Info Client Demographic'!E492</f>
        <v>0</v>
      </c>
      <c r="AC506" s="183">
        <f>'Initial Info Client Demographic'!F492</f>
        <v>0</v>
      </c>
      <c r="AD506" s="183">
        <f>'Initial Info Client Demographic'!G492</f>
        <v>0</v>
      </c>
      <c r="AE506" s="183">
        <f>'Initial Info Client Demographic'!H492</f>
        <v>0</v>
      </c>
      <c r="AF506" s="183">
        <f>'Initial Info Client Demographic'!I492</f>
        <v>0</v>
      </c>
      <c r="AG506" s="183">
        <f>'Initial Info Client Demographic'!J492</f>
        <v>0</v>
      </c>
    </row>
    <row r="507" spans="1:33" ht="50.1" customHeight="1" x14ac:dyDescent="0.25">
      <c r="A507" s="2">
        <f t="shared" si="36"/>
        <v>480</v>
      </c>
      <c r="B507" s="321">
        <f>'Initial Info Client Demographic'!B493</f>
        <v>0</v>
      </c>
      <c r="C507" s="322">
        <f>'Initial Info Client Demographic'!C493</f>
        <v>0</v>
      </c>
      <c r="D507" s="229"/>
      <c r="E507" s="237"/>
      <c r="F507" s="234"/>
      <c r="G507" s="241"/>
      <c r="H507" s="243"/>
      <c r="I507" s="213"/>
      <c r="J507" s="214"/>
      <c r="K507" s="168"/>
      <c r="L507" s="167"/>
      <c r="M507" s="216"/>
      <c r="N507" s="141"/>
      <c r="O507" s="249">
        <f t="shared" si="33"/>
        <v>0</v>
      </c>
      <c r="P507" s="140"/>
      <c r="Q507" s="253">
        <f t="shared" si="34"/>
        <v>0</v>
      </c>
      <c r="R507" s="254">
        <f t="shared" si="35"/>
        <v>0</v>
      </c>
      <c r="S507" s="211"/>
      <c r="U507" s="257">
        <f>'Initial Info Client Demographic'!D493</f>
        <v>0</v>
      </c>
      <c r="W507" s="179">
        <f>'Initial Info Client Demographic'!E493</f>
        <v>0</v>
      </c>
      <c r="X507" s="182">
        <f>'Initial Info Client Demographic'!F493</f>
        <v>0</v>
      </c>
      <c r="Y507" s="183">
        <f>'Initial Info Client Demographic'!G493</f>
        <v>0</v>
      </c>
      <c r="Z507" s="179">
        <f>'Initial Info Client Demographic'!H493</f>
        <v>0</v>
      </c>
      <c r="AA507" s="182">
        <f>'Initial Info Client Demographic'!I493</f>
        <v>0</v>
      </c>
      <c r="AB507" s="183">
        <f>'Initial Info Client Demographic'!E493</f>
        <v>0</v>
      </c>
      <c r="AC507" s="183">
        <f>'Initial Info Client Demographic'!F493</f>
        <v>0</v>
      </c>
      <c r="AD507" s="183">
        <f>'Initial Info Client Demographic'!G493</f>
        <v>0</v>
      </c>
      <c r="AE507" s="183">
        <f>'Initial Info Client Demographic'!H493</f>
        <v>0</v>
      </c>
      <c r="AF507" s="183">
        <f>'Initial Info Client Demographic'!I493</f>
        <v>0</v>
      </c>
      <c r="AG507" s="183">
        <f>'Initial Info Client Demographic'!J493</f>
        <v>0</v>
      </c>
    </row>
    <row r="508" spans="1:33" ht="50.1" customHeight="1" x14ac:dyDescent="0.25">
      <c r="A508" s="2">
        <f t="shared" si="36"/>
        <v>481</v>
      </c>
      <c r="B508" s="319">
        <f>'Initial Info Client Demographic'!B494</f>
        <v>0</v>
      </c>
      <c r="C508" s="320">
        <f>'Initial Info Client Demographic'!C494</f>
        <v>0</v>
      </c>
      <c r="D508" s="244"/>
      <c r="E508" s="236"/>
      <c r="F508" s="259"/>
      <c r="G508" s="238"/>
      <c r="H508" s="242"/>
      <c r="I508" s="213"/>
      <c r="J508" s="214"/>
      <c r="K508" s="169"/>
      <c r="L508" s="166"/>
      <c r="M508" s="215"/>
      <c r="N508" s="123"/>
      <c r="O508" s="249">
        <f t="shared" si="33"/>
        <v>0</v>
      </c>
      <c r="P508" s="96"/>
      <c r="Q508" s="251">
        <f t="shared" si="34"/>
        <v>0</v>
      </c>
      <c r="R508" s="252">
        <f t="shared" si="35"/>
        <v>0</v>
      </c>
      <c r="S508" s="211"/>
      <c r="U508" s="257">
        <f>'Initial Info Client Demographic'!D494</f>
        <v>0</v>
      </c>
      <c r="W508" s="179">
        <f>'Initial Info Client Demographic'!E494</f>
        <v>0</v>
      </c>
      <c r="X508" s="182">
        <f>'Initial Info Client Demographic'!F494</f>
        <v>0</v>
      </c>
      <c r="Y508" s="183">
        <f>'Initial Info Client Demographic'!G494</f>
        <v>0</v>
      </c>
      <c r="Z508" s="179">
        <f>'Initial Info Client Demographic'!H494</f>
        <v>0</v>
      </c>
      <c r="AA508" s="182">
        <f>'Initial Info Client Demographic'!I494</f>
        <v>0</v>
      </c>
      <c r="AB508" s="183">
        <f>'Initial Info Client Demographic'!E494</f>
        <v>0</v>
      </c>
      <c r="AC508" s="183">
        <f>'Initial Info Client Demographic'!F494</f>
        <v>0</v>
      </c>
      <c r="AD508" s="183">
        <f>'Initial Info Client Demographic'!G494</f>
        <v>0</v>
      </c>
      <c r="AE508" s="183">
        <f>'Initial Info Client Demographic'!H494</f>
        <v>0</v>
      </c>
      <c r="AF508" s="183">
        <f>'Initial Info Client Demographic'!I494</f>
        <v>0</v>
      </c>
      <c r="AG508" s="183">
        <f>'Initial Info Client Demographic'!J494</f>
        <v>0</v>
      </c>
    </row>
    <row r="509" spans="1:33" ht="50.1" customHeight="1" x14ac:dyDescent="0.25">
      <c r="A509" s="2">
        <f t="shared" si="36"/>
        <v>482</v>
      </c>
      <c r="B509" s="321">
        <f>'Initial Info Client Demographic'!B495</f>
        <v>0</v>
      </c>
      <c r="C509" s="322">
        <f>'Initial Info Client Demographic'!C495</f>
        <v>0</v>
      </c>
      <c r="D509" s="229"/>
      <c r="E509" s="237"/>
      <c r="F509" s="234"/>
      <c r="G509" s="239"/>
      <c r="H509" s="243"/>
      <c r="I509" s="213"/>
      <c r="J509" s="214"/>
      <c r="K509" s="168"/>
      <c r="L509" s="167"/>
      <c r="M509" s="216"/>
      <c r="N509" s="141"/>
      <c r="O509" s="249">
        <f t="shared" si="33"/>
        <v>0</v>
      </c>
      <c r="P509" s="140"/>
      <c r="Q509" s="253">
        <f t="shared" si="34"/>
        <v>0</v>
      </c>
      <c r="R509" s="254">
        <f t="shared" si="35"/>
        <v>0</v>
      </c>
      <c r="S509" s="211"/>
      <c r="U509" s="257">
        <f>'Initial Info Client Demographic'!D495</f>
        <v>0</v>
      </c>
      <c r="W509" s="179">
        <f>'Initial Info Client Demographic'!E495</f>
        <v>0</v>
      </c>
      <c r="X509" s="182">
        <f>'Initial Info Client Demographic'!F495</f>
        <v>0</v>
      </c>
      <c r="Y509" s="183">
        <f>'Initial Info Client Demographic'!G495</f>
        <v>0</v>
      </c>
      <c r="Z509" s="179">
        <f>'Initial Info Client Demographic'!H495</f>
        <v>0</v>
      </c>
      <c r="AA509" s="182">
        <f>'Initial Info Client Demographic'!I495</f>
        <v>0</v>
      </c>
      <c r="AB509" s="183">
        <f>'Initial Info Client Demographic'!E495</f>
        <v>0</v>
      </c>
      <c r="AC509" s="183">
        <f>'Initial Info Client Demographic'!F495</f>
        <v>0</v>
      </c>
      <c r="AD509" s="183">
        <f>'Initial Info Client Demographic'!G495</f>
        <v>0</v>
      </c>
      <c r="AE509" s="183">
        <f>'Initial Info Client Demographic'!H495</f>
        <v>0</v>
      </c>
      <c r="AF509" s="183">
        <f>'Initial Info Client Demographic'!I495</f>
        <v>0</v>
      </c>
      <c r="AG509" s="183">
        <f>'Initial Info Client Demographic'!J495</f>
        <v>0</v>
      </c>
    </row>
    <row r="510" spans="1:33" ht="50.1" customHeight="1" x14ac:dyDescent="0.25">
      <c r="A510" s="2">
        <f t="shared" si="36"/>
        <v>483</v>
      </c>
      <c r="B510" s="319">
        <f>'Initial Info Client Demographic'!B496</f>
        <v>0</v>
      </c>
      <c r="C510" s="320">
        <f>'Initial Info Client Demographic'!C496</f>
        <v>0</v>
      </c>
      <c r="D510" s="244"/>
      <c r="E510" s="236"/>
      <c r="F510" s="259"/>
      <c r="G510" s="238"/>
      <c r="H510" s="242"/>
      <c r="I510" s="213"/>
      <c r="J510" s="214"/>
      <c r="K510" s="169"/>
      <c r="L510" s="166"/>
      <c r="M510" s="215"/>
      <c r="N510" s="123"/>
      <c r="O510" s="249">
        <f t="shared" si="33"/>
        <v>0</v>
      </c>
      <c r="P510" s="96"/>
      <c r="Q510" s="251">
        <f t="shared" si="34"/>
        <v>0</v>
      </c>
      <c r="R510" s="252">
        <f t="shared" si="35"/>
        <v>0</v>
      </c>
      <c r="S510" s="211"/>
      <c r="U510" s="257">
        <f>'Initial Info Client Demographic'!D496</f>
        <v>0</v>
      </c>
      <c r="W510" s="179">
        <f>'Initial Info Client Demographic'!E496</f>
        <v>0</v>
      </c>
      <c r="X510" s="182">
        <f>'Initial Info Client Demographic'!F496</f>
        <v>0</v>
      </c>
      <c r="Y510" s="183">
        <f>'Initial Info Client Demographic'!G496</f>
        <v>0</v>
      </c>
      <c r="Z510" s="179">
        <f>'Initial Info Client Demographic'!H496</f>
        <v>0</v>
      </c>
      <c r="AA510" s="182">
        <f>'Initial Info Client Demographic'!I496</f>
        <v>0</v>
      </c>
      <c r="AB510" s="183">
        <f>'Initial Info Client Demographic'!E496</f>
        <v>0</v>
      </c>
      <c r="AC510" s="183">
        <f>'Initial Info Client Demographic'!F496</f>
        <v>0</v>
      </c>
      <c r="AD510" s="183">
        <f>'Initial Info Client Demographic'!G496</f>
        <v>0</v>
      </c>
      <c r="AE510" s="183">
        <f>'Initial Info Client Demographic'!H496</f>
        <v>0</v>
      </c>
      <c r="AF510" s="183">
        <f>'Initial Info Client Demographic'!I496</f>
        <v>0</v>
      </c>
      <c r="AG510" s="183">
        <f>'Initial Info Client Demographic'!J496</f>
        <v>0</v>
      </c>
    </row>
    <row r="511" spans="1:33" ht="50.1" customHeight="1" x14ac:dyDescent="0.25">
      <c r="A511" s="2">
        <f t="shared" si="36"/>
        <v>484</v>
      </c>
      <c r="B511" s="321">
        <f>'Initial Info Client Demographic'!B497</f>
        <v>0</v>
      </c>
      <c r="C511" s="322">
        <f>'Initial Info Client Demographic'!C497</f>
        <v>0</v>
      </c>
      <c r="D511" s="229"/>
      <c r="E511" s="237"/>
      <c r="F511" s="234"/>
      <c r="G511" s="239"/>
      <c r="H511" s="243"/>
      <c r="I511" s="213"/>
      <c r="J511" s="214"/>
      <c r="K511" s="168"/>
      <c r="L511" s="167"/>
      <c r="M511" s="216"/>
      <c r="N511" s="141"/>
      <c r="O511" s="249">
        <f t="shared" si="33"/>
        <v>0</v>
      </c>
      <c r="P511" s="140"/>
      <c r="Q511" s="253">
        <f t="shared" si="34"/>
        <v>0</v>
      </c>
      <c r="R511" s="254">
        <f t="shared" si="35"/>
        <v>0</v>
      </c>
      <c r="S511" s="211"/>
      <c r="U511" s="257">
        <f>'Initial Info Client Demographic'!D497</f>
        <v>0</v>
      </c>
      <c r="W511" s="179">
        <f>'Initial Info Client Demographic'!E497</f>
        <v>0</v>
      </c>
      <c r="X511" s="182">
        <f>'Initial Info Client Demographic'!F497</f>
        <v>0</v>
      </c>
      <c r="Y511" s="183">
        <f>'Initial Info Client Demographic'!G497</f>
        <v>0</v>
      </c>
      <c r="Z511" s="179">
        <f>'Initial Info Client Demographic'!H497</f>
        <v>0</v>
      </c>
      <c r="AA511" s="182">
        <f>'Initial Info Client Demographic'!I497</f>
        <v>0</v>
      </c>
      <c r="AB511" s="183">
        <f>'Initial Info Client Demographic'!E497</f>
        <v>0</v>
      </c>
      <c r="AC511" s="183">
        <f>'Initial Info Client Demographic'!F497</f>
        <v>0</v>
      </c>
      <c r="AD511" s="183">
        <f>'Initial Info Client Demographic'!G497</f>
        <v>0</v>
      </c>
      <c r="AE511" s="183">
        <f>'Initial Info Client Demographic'!H497</f>
        <v>0</v>
      </c>
      <c r="AF511" s="183">
        <f>'Initial Info Client Demographic'!I497</f>
        <v>0</v>
      </c>
      <c r="AG511" s="183">
        <f>'Initial Info Client Demographic'!J497</f>
        <v>0</v>
      </c>
    </row>
    <row r="512" spans="1:33" ht="50.1" customHeight="1" x14ac:dyDescent="0.25">
      <c r="A512" s="2">
        <f t="shared" si="36"/>
        <v>485</v>
      </c>
      <c r="B512" s="319">
        <f>'Initial Info Client Demographic'!B498</f>
        <v>0</v>
      </c>
      <c r="C512" s="320">
        <f>'Initial Info Client Demographic'!C498</f>
        <v>0</v>
      </c>
      <c r="D512" s="244"/>
      <c r="E512" s="236"/>
      <c r="F512" s="259"/>
      <c r="G512" s="238"/>
      <c r="H512" s="242"/>
      <c r="I512" s="213"/>
      <c r="J512" s="214"/>
      <c r="K512" s="169"/>
      <c r="L512" s="166"/>
      <c r="M512" s="215"/>
      <c r="N512" s="123"/>
      <c r="O512" s="249">
        <f t="shared" si="33"/>
        <v>0</v>
      </c>
      <c r="P512" s="96"/>
      <c r="Q512" s="251">
        <f t="shared" si="34"/>
        <v>0</v>
      </c>
      <c r="R512" s="252">
        <f t="shared" si="35"/>
        <v>0</v>
      </c>
      <c r="S512" s="211"/>
      <c r="U512" s="257">
        <f>'Initial Info Client Demographic'!D498</f>
        <v>0</v>
      </c>
      <c r="W512" s="179">
        <f>'Initial Info Client Demographic'!E498</f>
        <v>0</v>
      </c>
      <c r="X512" s="182">
        <f>'Initial Info Client Demographic'!F498</f>
        <v>0</v>
      </c>
      <c r="Y512" s="183">
        <f>'Initial Info Client Demographic'!G498</f>
        <v>0</v>
      </c>
      <c r="Z512" s="179">
        <f>'Initial Info Client Demographic'!H498</f>
        <v>0</v>
      </c>
      <c r="AA512" s="182">
        <f>'Initial Info Client Demographic'!I498</f>
        <v>0</v>
      </c>
      <c r="AB512" s="183">
        <f>'Initial Info Client Demographic'!E498</f>
        <v>0</v>
      </c>
      <c r="AC512" s="183">
        <f>'Initial Info Client Demographic'!F498</f>
        <v>0</v>
      </c>
      <c r="AD512" s="183">
        <f>'Initial Info Client Demographic'!G498</f>
        <v>0</v>
      </c>
      <c r="AE512" s="183">
        <f>'Initial Info Client Demographic'!H498</f>
        <v>0</v>
      </c>
      <c r="AF512" s="183">
        <f>'Initial Info Client Demographic'!I498</f>
        <v>0</v>
      </c>
      <c r="AG512" s="183">
        <f>'Initial Info Client Demographic'!J498</f>
        <v>0</v>
      </c>
    </row>
    <row r="513" spans="1:33" ht="50.1" customHeight="1" x14ac:dyDescent="0.25">
      <c r="A513" s="2">
        <f t="shared" si="36"/>
        <v>486</v>
      </c>
      <c r="B513" s="321">
        <f>'Initial Info Client Demographic'!B499</f>
        <v>0</v>
      </c>
      <c r="C513" s="322">
        <f>'Initial Info Client Demographic'!C499</f>
        <v>0</v>
      </c>
      <c r="D513" s="229"/>
      <c r="E513" s="237"/>
      <c r="F513" s="234"/>
      <c r="G513" s="239"/>
      <c r="H513" s="243"/>
      <c r="I513" s="213"/>
      <c r="J513" s="214"/>
      <c r="K513" s="168"/>
      <c r="L513" s="167"/>
      <c r="M513" s="216"/>
      <c r="N513" s="141"/>
      <c r="O513" s="249">
        <f t="shared" si="33"/>
        <v>0</v>
      </c>
      <c r="P513" s="140"/>
      <c r="Q513" s="253">
        <f t="shared" si="34"/>
        <v>0</v>
      </c>
      <c r="R513" s="254">
        <f t="shared" si="35"/>
        <v>0</v>
      </c>
      <c r="S513" s="211"/>
      <c r="U513" s="257">
        <f>'Initial Info Client Demographic'!D499</f>
        <v>0</v>
      </c>
      <c r="W513" s="179">
        <f>'Initial Info Client Demographic'!E499</f>
        <v>0</v>
      </c>
      <c r="X513" s="182">
        <f>'Initial Info Client Demographic'!F499</f>
        <v>0</v>
      </c>
      <c r="Y513" s="183">
        <f>'Initial Info Client Demographic'!G499</f>
        <v>0</v>
      </c>
      <c r="Z513" s="179">
        <f>'Initial Info Client Demographic'!H499</f>
        <v>0</v>
      </c>
      <c r="AA513" s="182">
        <f>'Initial Info Client Demographic'!I499</f>
        <v>0</v>
      </c>
      <c r="AB513" s="183">
        <f>'Initial Info Client Demographic'!E499</f>
        <v>0</v>
      </c>
      <c r="AC513" s="183">
        <f>'Initial Info Client Demographic'!F499</f>
        <v>0</v>
      </c>
      <c r="AD513" s="183">
        <f>'Initial Info Client Demographic'!G499</f>
        <v>0</v>
      </c>
      <c r="AE513" s="183">
        <f>'Initial Info Client Demographic'!H499</f>
        <v>0</v>
      </c>
      <c r="AF513" s="183">
        <f>'Initial Info Client Demographic'!I499</f>
        <v>0</v>
      </c>
      <c r="AG513" s="183">
        <f>'Initial Info Client Demographic'!J499</f>
        <v>0</v>
      </c>
    </row>
    <row r="514" spans="1:33" ht="50.1" customHeight="1" x14ac:dyDescent="0.25">
      <c r="A514" s="2">
        <f t="shared" si="36"/>
        <v>487</v>
      </c>
      <c r="B514" s="319">
        <f>'Initial Info Client Demographic'!B500</f>
        <v>0</v>
      </c>
      <c r="C514" s="320">
        <f>'Initial Info Client Demographic'!C500</f>
        <v>0</v>
      </c>
      <c r="D514" s="244"/>
      <c r="E514" s="236"/>
      <c r="F514" s="259"/>
      <c r="G514" s="238"/>
      <c r="H514" s="242"/>
      <c r="I514" s="213"/>
      <c r="J514" s="214"/>
      <c r="K514" s="169"/>
      <c r="L514" s="166"/>
      <c r="M514" s="215"/>
      <c r="N514" s="123"/>
      <c r="O514" s="249">
        <f t="shared" si="33"/>
        <v>0</v>
      </c>
      <c r="P514" s="96"/>
      <c r="Q514" s="251">
        <f t="shared" si="34"/>
        <v>0</v>
      </c>
      <c r="R514" s="252">
        <f t="shared" si="35"/>
        <v>0</v>
      </c>
      <c r="S514" s="211"/>
      <c r="U514" s="257">
        <f>'Initial Info Client Demographic'!D500</f>
        <v>0</v>
      </c>
      <c r="W514" s="179">
        <f>'Initial Info Client Demographic'!E500</f>
        <v>0</v>
      </c>
      <c r="X514" s="182">
        <f>'Initial Info Client Demographic'!F500</f>
        <v>0</v>
      </c>
      <c r="Y514" s="183">
        <f>'Initial Info Client Demographic'!G500</f>
        <v>0</v>
      </c>
      <c r="Z514" s="179">
        <f>'Initial Info Client Demographic'!H500</f>
        <v>0</v>
      </c>
      <c r="AA514" s="182">
        <f>'Initial Info Client Demographic'!I500</f>
        <v>0</v>
      </c>
      <c r="AB514" s="183">
        <f>'Initial Info Client Demographic'!E500</f>
        <v>0</v>
      </c>
      <c r="AC514" s="183">
        <f>'Initial Info Client Demographic'!F500</f>
        <v>0</v>
      </c>
      <c r="AD514" s="183">
        <f>'Initial Info Client Demographic'!G500</f>
        <v>0</v>
      </c>
      <c r="AE514" s="183">
        <f>'Initial Info Client Demographic'!H500</f>
        <v>0</v>
      </c>
      <c r="AF514" s="183">
        <f>'Initial Info Client Demographic'!I500</f>
        <v>0</v>
      </c>
      <c r="AG514" s="183">
        <f>'Initial Info Client Demographic'!J500</f>
        <v>0</v>
      </c>
    </row>
    <row r="515" spans="1:33" ht="50.1" customHeight="1" x14ac:dyDescent="0.25">
      <c r="A515" s="2">
        <f t="shared" si="36"/>
        <v>488</v>
      </c>
      <c r="B515" s="321">
        <f>'Initial Info Client Demographic'!B501</f>
        <v>0</v>
      </c>
      <c r="C515" s="322">
        <f>'Initial Info Client Demographic'!C501</f>
        <v>0</v>
      </c>
      <c r="D515" s="229"/>
      <c r="E515" s="237"/>
      <c r="F515" s="234"/>
      <c r="G515" s="239"/>
      <c r="H515" s="243"/>
      <c r="I515" s="213"/>
      <c r="J515" s="214"/>
      <c r="K515" s="168"/>
      <c r="L515" s="167"/>
      <c r="M515" s="216"/>
      <c r="N515" s="141"/>
      <c r="O515" s="249">
        <f t="shared" si="33"/>
        <v>0</v>
      </c>
      <c r="P515" s="140"/>
      <c r="Q515" s="253">
        <f t="shared" si="34"/>
        <v>0</v>
      </c>
      <c r="R515" s="254">
        <f t="shared" si="35"/>
        <v>0</v>
      </c>
      <c r="S515" s="211"/>
      <c r="U515" s="257">
        <f>'Initial Info Client Demographic'!D501</f>
        <v>0</v>
      </c>
      <c r="W515" s="179">
        <f>'Initial Info Client Demographic'!E501</f>
        <v>0</v>
      </c>
      <c r="X515" s="182">
        <f>'Initial Info Client Demographic'!F501</f>
        <v>0</v>
      </c>
      <c r="Y515" s="183">
        <f>'Initial Info Client Demographic'!G501</f>
        <v>0</v>
      </c>
      <c r="Z515" s="179">
        <f>'Initial Info Client Demographic'!H501</f>
        <v>0</v>
      </c>
      <c r="AA515" s="182">
        <f>'Initial Info Client Demographic'!I501</f>
        <v>0</v>
      </c>
      <c r="AB515" s="183">
        <f>'Initial Info Client Demographic'!E501</f>
        <v>0</v>
      </c>
      <c r="AC515" s="183">
        <f>'Initial Info Client Demographic'!F501</f>
        <v>0</v>
      </c>
      <c r="AD515" s="183">
        <f>'Initial Info Client Demographic'!G501</f>
        <v>0</v>
      </c>
      <c r="AE515" s="183">
        <f>'Initial Info Client Demographic'!H501</f>
        <v>0</v>
      </c>
      <c r="AF515" s="183">
        <f>'Initial Info Client Demographic'!I501</f>
        <v>0</v>
      </c>
      <c r="AG515" s="183">
        <f>'Initial Info Client Demographic'!J501</f>
        <v>0</v>
      </c>
    </row>
    <row r="516" spans="1:33" ht="50.1" customHeight="1" x14ac:dyDescent="0.25">
      <c r="A516" s="2">
        <f t="shared" si="36"/>
        <v>489</v>
      </c>
      <c r="B516" s="319">
        <f>'Initial Info Client Demographic'!B502</f>
        <v>0</v>
      </c>
      <c r="C516" s="320">
        <f>'Initial Info Client Demographic'!C502</f>
        <v>0</v>
      </c>
      <c r="D516" s="244"/>
      <c r="E516" s="236"/>
      <c r="F516" s="259"/>
      <c r="G516" s="240"/>
      <c r="H516" s="242"/>
      <c r="I516" s="213"/>
      <c r="J516" s="214"/>
      <c r="K516" s="169"/>
      <c r="L516" s="166"/>
      <c r="M516" s="215"/>
      <c r="N516" s="123"/>
      <c r="O516" s="249">
        <f t="shared" si="33"/>
        <v>0</v>
      </c>
      <c r="P516" s="96"/>
      <c r="Q516" s="251">
        <f t="shared" si="34"/>
        <v>0</v>
      </c>
      <c r="R516" s="252">
        <f t="shared" si="35"/>
        <v>0</v>
      </c>
      <c r="S516" s="211"/>
      <c r="U516" s="257">
        <f>'Initial Info Client Demographic'!D502</f>
        <v>0</v>
      </c>
      <c r="W516" s="179">
        <f>'Initial Info Client Demographic'!E502</f>
        <v>0</v>
      </c>
      <c r="X516" s="182">
        <f>'Initial Info Client Demographic'!F502</f>
        <v>0</v>
      </c>
      <c r="Y516" s="183">
        <f>'Initial Info Client Demographic'!G502</f>
        <v>0</v>
      </c>
      <c r="Z516" s="179">
        <f>'Initial Info Client Demographic'!H502</f>
        <v>0</v>
      </c>
      <c r="AA516" s="182">
        <f>'Initial Info Client Demographic'!I502</f>
        <v>0</v>
      </c>
      <c r="AB516" s="183">
        <f>'Initial Info Client Demographic'!E502</f>
        <v>0</v>
      </c>
      <c r="AC516" s="183">
        <f>'Initial Info Client Demographic'!F502</f>
        <v>0</v>
      </c>
      <c r="AD516" s="183">
        <f>'Initial Info Client Demographic'!G502</f>
        <v>0</v>
      </c>
      <c r="AE516" s="183">
        <f>'Initial Info Client Demographic'!H502</f>
        <v>0</v>
      </c>
      <c r="AF516" s="183">
        <f>'Initial Info Client Demographic'!I502</f>
        <v>0</v>
      </c>
      <c r="AG516" s="183">
        <f>'Initial Info Client Demographic'!J502</f>
        <v>0</v>
      </c>
    </row>
    <row r="517" spans="1:33" ht="50.1" customHeight="1" x14ac:dyDescent="0.25">
      <c r="A517" s="2">
        <f t="shared" si="36"/>
        <v>490</v>
      </c>
      <c r="B517" s="321">
        <f>'Initial Info Client Demographic'!B503</f>
        <v>0</v>
      </c>
      <c r="C517" s="322">
        <f>'Initial Info Client Demographic'!C503</f>
        <v>0</v>
      </c>
      <c r="D517" s="229"/>
      <c r="E517" s="237"/>
      <c r="F517" s="234"/>
      <c r="G517" s="241"/>
      <c r="H517" s="243"/>
      <c r="I517" s="213"/>
      <c r="J517" s="214"/>
      <c r="K517" s="168"/>
      <c r="L517" s="167"/>
      <c r="M517" s="216"/>
      <c r="N517" s="141"/>
      <c r="O517" s="249">
        <f t="shared" si="33"/>
        <v>0</v>
      </c>
      <c r="P517" s="140"/>
      <c r="Q517" s="253">
        <f t="shared" si="34"/>
        <v>0</v>
      </c>
      <c r="R517" s="254">
        <f t="shared" si="35"/>
        <v>0</v>
      </c>
      <c r="S517" s="211"/>
      <c r="U517" s="257">
        <f>'Initial Info Client Demographic'!D503</f>
        <v>0</v>
      </c>
      <c r="W517" s="179">
        <f>'Initial Info Client Demographic'!E503</f>
        <v>0</v>
      </c>
      <c r="X517" s="182">
        <f>'Initial Info Client Demographic'!F503</f>
        <v>0</v>
      </c>
      <c r="Y517" s="183">
        <f>'Initial Info Client Demographic'!G503</f>
        <v>0</v>
      </c>
      <c r="Z517" s="179">
        <f>'Initial Info Client Demographic'!H503</f>
        <v>0</v>
      </c>
      <c r="AA517" s="182">
        <f>'Initial Info Client Demographic'!I503</f>
        <v>0</v>
      </c>
      <c r="AB517" s="183">
        <f>'Initial Info Client Demographic'!E503</f>
        <v>0</v>
      </c>
      <c r="AC517" s="183">
        <f>'Initial Info Client Demographic'!F503</f>
        <v>0</v>
      </c>
      <c r="AD517" s="183">
        <f>'Initial Info Client Demographic'!G503</f>
        <v>0</v>
      </c>
      <c r="AE517" s="183">
        <f>'Initial Info Client Demographic'!H503</f>
        <v>0</v>
      </c>
      <c r="AF517" s="183">
        <f>'Initial Info Client Demographic'!I503</f>
        <v>0</v>
      </c>
      <c r="AG517" s="183">
        <f>'Initial Info Client Demographic'!J503</f>
        <v>0</v>
      </c>
    </row>
    <row r="518" spans="1:33" ht="50.1" customHeight="1" x14ac:dyDescent="0.25">
      <c r="A518" s="2">
        <f t="shared" si="36"/>
        <v>491</v>
      </c>
      <c r="B518" s="319">
        <f>'Initial Info Client Demographic'!B504</f>
        <v>0</v>
      </c>
      <c r="C518" s="320">
        <f>'Initial Info Client Demographic'!C504</f>
        <v>0</v>
      </c>
      <c r="D518" s="244"/>
      <c r="E518" s="236"/>
      <c r="F518" s="259"/>
      <c r="G518" s="238"/>
      <c r="H518" s="242"/>
      <c r="I518" s="213"/>
      <c r="J518" s="214"/>
      <c r="K518" s="169"/>
      <c r="L518" s="166"/>
      <c r="M518" s="215"/>
      <c r="N518" s="123"/>
      <c r="O518" s="249">
        <f t="shared" si="33"/>
        <v>0</v>
      </c>
      <c r="P518" s="96"/>
      <c r="Q518" s="251">
        <f t="shared" si="34"/>
        <v>0</v>
      </c>
      <c r="R518" s="252">
        <f t="shared" si="35"/>
        <v>0</v>
      </c>
      <c r="S518" s="211"/>
      <c r="U518" s="257">
        <f>'Initial Info Client Demographic'!D504</f>
        <v>0</v>
      </c>
      <c r="W518" s="179">
        <f>'Initial Info Client Demographic'!E504</f>
        <v>0</v>
      </c>
      <c r="X518" s="182">
        <f>'Initial Info Client Demographic'!F504</f>
        <v>0</v>
      </c>
      <c r="Y518" s="183">
        <f>'Initial Info Client Demographic'!G504</f>
        <v>0</v>
      </c>
      <c r="Z518" s="179">
        <f>'Initial Info Client Demographic'!H504</f>
        <v>0</v>
      </c>
      <c r="AA518" s="182">
        <f>'Initial Info Client Demographic'!I504</f>
        <v>0</v>
      </c>
      <c r="AB518" s="183">
        <f>'Initial Info Client Demographic'!E504</f>
        <v>0</v>
      </c>
      <c r="AC518" s="183">
        <f>'Initial Info Client Demographic'!F504</f>
        <v>0</v>
      </c>
      <c r="AD518" s="183">
        <f>'Initial Info Client Demographic'!G504</f>
        <v>0</v>
      </c>
      <c r="AE518" s="183">
        <f>'Initial Info Client Demographic'!H504</f>
        <v>0</v>
      </c>
      <c r="AF518" s="183">
        <f>'Initial Info Client Demographic'!I504</f>
        <v>0</v>
      </c>
      <c r="AG518" s="183">
        <f>'Initial Info Client Demographic'!J504</f>
        <v>0</v>
      </c>
    </row>
    <row r="519" spans="1:33" ht="50.1" customHeight="1" x14ac:dyDescent="0.25">
      <c r="A519" s="2">
        <f t="shared" si="36"/>
        <v>492</v>
      </c>
      <c r="B519" s="321">
        <f>'Initial Info Client Demographic'!B505</f>
        <v>0</v>
      </c>
      <c r="C519" s="322">
        <f>'Initial Info Client Demographic'!C505</f>
        <v>0</v>
      </c>
      <c r="D519" s="229"/>
      <c r="E519" s="237"/>
      <c r="F519" s="234"/>
      <c r="G519" s="239"/>
      <c r="H519" s="243"/>
      <c r="I519" s="213"/>
      <c r="J519" s="214"/>
      <c r="K519" s="168"/>
      <c r="L519" s="167"/>
      <c r="M519" s="216"/>
      <c r="N519" s="141"/>
      <c r="O519" s="249">
        <f t="shared" si="33"/>
        <v>0</v>
      </c>
      <c r="P519" s="140"/>
      <c r="Q519" s="253">
        <f t="shared" si="34"/>
        <v>0</v>
      </c>
      <c r="R519" s="254">
        <f t="shared" si="35"/>
        <v>0</v>
      </c>
      <c r="S519" s="211"/>
      <c r="U519" s="257">
        <f>'Initial Info Client Demographic'!D505</f>
        <v>0</v>
      </c>
      <c r="W519" s="179">
        <f>'Initial Info Client Demographic'!E505</f>
        <v>0</v>
      </c>
      <c r="X519" s="182">
        <f>'Initial Info Client Demographic'!F505</f>
        <v>0</v>
      </c>
      <c r="Y519" s="183">
        <f>'Initial Info Client Demographic'!G505</f>
        <v>0</v>
      </c>
      <c r="Z519" s="179">
        <f>'Initial Info Client Demographic'!H505</f>
        <v>0</v>
      </c>
      <c r="AA519" s="182">
        <f>'Initial Info Client Demographic'!I505</f>
        <v>0</v>
      </c>
      <c r="AB519" s="183">
        <f>'Initial Info Client Demographic'!E505</f>
        <v>0</v>
      </c>
      <c r="AC519" s="183">
        <f>'Initial Info Client Demographic'!F505</f>
        <v>0</v>
      </c>
      <c r="AD519" s="183">
        <f>'Initial Info Client Demographic'!G505</f>
        <v>0</v>
      </c>
      <c r="AE519" s="183">
        <f>'Initial Info Client Demographic'!H505</f>
        <v>0</v>
      </c>
      <c r="AF519" s="183">
        <f>'Initial Info Client Demographic'!I505</f>
        <v>0</v>
      </c>
      <c r="AG519" s="183">
        <f>'Initial Info Client Demographic'!J505</f>
        <v>0</v>
      </c>
    </row>
    <row r="520" spans="1:33" ht="50.1" customHeight="1" x14ac:dyDescent="0.25">
      <c r="A520" s="2">
        <f t="shared" si="36"/>
        <v>493</v>
      </c>
      <c r="B520" s="319">
        <f>'Initial Info Client Demographic'!B506</f>
        <v>0</v>
      </c>
      <c r="C520" s="320">
        <f>'Initial Info Client Demographic'!C506</f>
        <v>0</v>
      </c>
      <c r="D520" s="244"/>
      <c r="E520" s="236"/>
      <c r="F520" s="259"/>
      <c r="G520" s="238"/>
      <c r="H520" s="242"/>
      <c r="I520" s="213"/>
      <c r="J520" s="214"/>
      <c r="K520" s="169"/>
      <c r="L520" s="166"/>
      <c r="M520" s="215"/>
      <c r="N520" s="123"/>
      <c r="O520" s="249">
        <f t="shared" si="33"/>
        <v>0</v>
      </c>
      <c r="P520" s="96"/>
      <c r="Q520" s="251">
        <f t="shared" si="34"/>
        <v>0</v>
      </c>
      <c r="R520" s="252">
        <f t="shared" si="35"/>
        <v>0</v>
      </c>
      <c r="S520" s="211"/>
      <c r="U520" s="257">
        <f>'Initial Info Client Demographic'!D506</f>
        <v>0</v>
      </c>
      <c r="W520" s="179">
        <f>'Initial Info Client Demographic'!E506</f>
        <v>0</v>
      </c>
      <c r="X520" s="182">
        <f>'Initial Info Client Demographic'!F506</f>
        <v>0</v>
      </c>
      <c r="Y520" s="183">
        <f>'Initial Info Client Demographic'!G506</f>
        <v>0</v>
      </c>
      <c r="Z520" s="179">
        <f>'Initial Info Client Demographic'!H506</f>
        <v>0</v>
      </c>
      <c r="AA520" s="182">
        <f>'Initial Info Client Demographic'!I506</f>
        <v>0</v>
      </c>
      <c r="AB520" s="183">
        <f>'Initial Info Client Demographic'!E506</f>
        <v>0</v>
      </c>
      <c r="AC520" s="183">
        <f>'Initial Info Client Demographic'!F506</f>
        <v>0</v>
      </c>
      <c r="AD520" s="183">
        <f>'Initial Info Client Demographic'!G506</f>
        <v>0</v>
      </c>
      <c r="AE520" s="183">
        <f>'Initial Info Client Demographic'!H506</f>
        <v>0</v>
      </c>
      <c r="AF520" s="183">
        <f>'Initial Info Client Demographic'!I506</f>
        <v>0</v>
      </c>
      <c r="AG520" s="183">
        <f>'Initial Info Client Demographic'!J506</f>
        <v>0</v>
      </c>
    </row>
    <row r="521" spans="1:33" ht="50.1" customHeight="1" x14ac:dyDescent="0.25">
      <c r="A521" s="2">
        <f t="shared" si="36"/>
        <v>494</v>
      </c>
      <c r="B521" s="321">
        <f>'Initial Info Client Demographic'!B507</f>
        <v>0</v>
      </c>
      <c r="C521" s="322">
        <f>'Initial Info Client Demographic'!C507</f>
        <v>0</v>
      </c>
      <c r="D521" s="229"/>
      <c r="E521" s="237"/>
      <c r="F521" s="234"/>
      <c r="G521" s="239"/>
      <c r="H521" s="243"/>
      <c r="I521" s="213"/>
      <c r="J521" s="214"/>
      <c r="K521" s="168"/>
      <c r="L521" s="167"/>
      <c r="M521" s="216"/>
      <c r="N521" s="141"/>
      <c r="O521" s="249">
        <f t="shared" si="33"/>
        <v>0</v>
      </c>
      <c r="P521" s="140"/>
      <c r="Q521" s="253">
        <f t="shared" si="34"/>
        <v>0</v>
      </c>
      <c r="R521" s="254">
        <f t="shared" si="35"/>
        <v>0</v>
      </c>
      <c r="S521" s="211"/>
      <c r="U521" s="257">
        <f>'Initial Info Client Demographic'!D507</f>
        <v>0</v>
      </c>
      <c r="W521" s="179">
        <f>'Initial Info Client Demographic'!E507</f>
        <v>0</v>
      </c>
      <c r="X521" s="182">
        <f>'Initial Info Client Demographic'!F507</f>
        <v>0</v>
      </c>
      <c r="Y521" s="183">
        <f>'Initial Info Client Demographic'!G507</f>
        <v>0</v>
      </c>
      <c r="Z521" s="179">
        <f>'Initial Info Client Demographic'!H507</f>
        <v>0</v>
      </c>
      <c r="AA521" s="182">
        <f>'Initial Info Client Demographic'!I507</f>
        <v>0</v>
      </c>
      <c r="AB521" s="183">
        <f>'Initial Info Client Demographic'!E507</f>
        <v>0</v>
      </c>
      <c r="AC521" s="183">
        <f>'Initial Info Client Demographic'!F507</f>
        <v>0</v>
      </c>
      <c r="AD521" s="183">
        <f>'Initial Info Client Demographic'!G507</f>
        <v>0</v>
      </c>
      <c r="AE521" s="183">
        <f>'Initial Info Client Demographic'!H507</f>
        <v>0</v>
      </c>
      <c r="AF521" s="183">
        <f>'Initial Info Client Demographic'!I507</f>
        <v>0</v>
      </c>
      <c r="AG521" s="183">
        <f>'Initial Info Client Demographic'!J507</f>
        <v>0</v>
      </c>
    </row>
    <row r="522" spans="1:33" ht="50.1" customHeight="1" x14ac:dyDescent="0.25">
      <c r="A522" s="2">
        <f t="shared" si="36"/>
        <v>495</v>
      </c>
      <c r="B522" s="319">
        <f>'Initial Info Client Demographic'!B508</f>
        <v>0</v>
      </c>
      <c r="C522" s="320">
        <f>'Initial Info Client Demographic'!C508</f>
        <v>0</v>
      </c>
      <c r="D522" s="244"/>
      <c r="E522" s="236"/>
      <c r="F522" s="259"/>
      <c r="G522" s="238"/>
      <c r="H522" s="242"/>
      <c r="I522" s="213"/>
      <c r="J522" s="214"/>
      <c r="K522" s="169"/>
      <c r="L522" s="166"/>
      <c r="M522" s="215"/>
      <c r="N522" s="123"/>
      <c r="O522" s="249">
        <f t="shared" si="33"/>
        <v>0</v>
      </c>
      <c r="P522" s="96"/>
      <c r="Q522" s="251">
        <f t="shared" si="34"/>
        <v>0</v>
      </c>
      <c r="R522" s="252">
        <f t="shared" si="35"/>
        <v>0</v>
      </c>
      <c r="S522" s="211"/>
      <c r="U522" s="257">
        <f>'Initial Info Client Demographic'!D508</f>
        <v>0</v>
      </c>
      <c r="W522" s="179">
        <f>'Initial Info Client Demographic'!E508</f>
        <v>0</v>
      </c>
      <c r="X522" s="182">
        <f>'Initial Info Client Demographic'!F508</f>
        <v>0</v>
      </c>
      <c r="Y522" s="183">
        <f>'Initial Info Client Demographic'!G508</f>
        <v>0</v>
      </c>
      <c r="Z522" s="179">
        <f>'Initial Info Client Demographic'!H508</f>
        <v>0</v>
      </c>
      <c r="AA522" s="182">
        <f>'Initial Info Client Demographic'!I508</f>
        <v>0</v>
      </c>
      <c r="AB522" s="183">
        <f>'Initial Info Client Demographic'!E508</f>
        <v>0</v>
      </c>
      <c r="AC522" s="183">
        <f>'Initial Info Client Demographic'!F508</f>
        <v>0</v>
      </c>
      <c r="AD522" s="183">
        <f>'Initial Info Client Demographic'!G508</f>
        <v>0</v>
      </c>
      <c r="AE522" s="183">
        <f>'Initial Info Client Demographic'!H508</f>
        <v>0</v>
      </c>
      <c r="AF522" s="183">
        <f>'Initial Info Client Demographic'!I508</f>
        <v>0</v>
      </c>
      <c r="AG522" s="183">
        <f>'Initial Info Client Demographic'!J508</f>
        <v>0</v>
      </c>
    </row>
    <row r="523" spans="1:33" ht="50.1" customHeight="1" x14ac:dyDescent="0.25">
      <c r="A523" s="2">
        <f t="shared" si="36"/>
        <v>496</v>
      </c>
      <c r="B523" s="321">
        <f>'Initial Info Client Demographic'!B509</f>
        <v>0</v>
      </c>
      <c r="C523" s="322">
        <f>'Initial Info Client Demographic'!C509</f>
        <v>0</v>
      </c>
      <c r="D523" s="229"/>
      <c r="E523" s="237"/>
      <c r="F523" s="234"/>
      <c r="G523" s="239"/>
      <c r="H523" s="243"/>
      <c r="I523" s="213"/>
      <c r="J523" s="214"/>
      <c r="K523" s="168"/>
      <c r="L523" s="167"/>
      <c r="M523" s="216"/>
      <c r="N523" s="141"/>
      <c r="O523" s="249">
        <f t="shared" si="33"/>
        <v>0</v>
      </c>
      <c r="P523" s="140"/>
      <c r="Q523" s="253">
        <f t="shared" si="34"/>
        <v>0</v>
      </c>
      <c r="R523" s="254">
        <f t="shared" si="35"/>
        <v>0</v>
      </c>
      <c r="S523" s="211"/>
      <c r="U523" s="257">
        <f>'Initial Info Client Demographic'!D509</f>
        <v>0</v>
      </c>
      <c r="W523" s="179">
        <f>'Initial Info Client Demographic'!E509</f>
        <v>0</v>
      </c>
      <c r="X523" s="182">
        <f>'Initial Info Client Demographic'!F509</f>
        <v>0</v>
      </c>
      <c r="Y523" s="183">
        <f>'Initial Info Client Demographic'!G509</f>
        <v>0</v>
      </c>
      <c r="Z523" s="179">
        <f>'Initial Info Client Demographic'!H509</f>
        <v>0</v>
      </c>
      <c r="AA523" s="182">
        <f>'Initial Info Client Demographic'!I509</f>
        <v>0</v>
      </c>
      <c r="AB523" s="183">
        <f>'Initial Info Client Demographic'!E509</f>
        <v>0</v>
      </c>
      <c r="AC523" s="183">
        <f>'Initial Info Client Demographic'!F509</f>
        <v>0</v>
      </c>
      <c r="AD523" s="183">
        <f>'Initial Info Client Demographic'!G509</f>
        <v>0</v>
      </c>
      <c r="AE523" s="183">
        <f>'Initial Info Client Demographic'!H509</f>
        <v>0</v>
      </c>
      <c r="AF523" s="183">
        <f>'Initial Info Client Demographic'!I509</f>
        <v>0</v>
      </c>
      <c r="AG523" s="183">
        <f>'Initial Info Client Demographic'!J509</f>
        <v>0</v>
      </c>
    </row>
    <row r="524" spans="1:33" ht="50.1" customHeight="1" x14ac:dyDescent="0.25">
      <c r="A524" s="2">
        <f t="shared" si="36"/>
        <v>497</v>
      </c>
      <c r="B524" s="319">
        <f>'Initial Info Client Demographic'!B510</f>
        <v>0</v>
      </c>
      <c r="C524" s="320">
        <f>'Initial Info Client Demographic'!C510</f>
        <v>0</v>
      </c>
      <c r="D524" s="244"/>
      <c r="E524" s="236"/>
      <c r="F524" s="259"/>
      <c r="G524" s="238"/>
      <c r="H524" s="242"/>
      <c r="I524" s="213"/>
      <c r="J524" s="214"/>
      <c r="K524" s="169"/>
      <c r="L524" s="166"/>
      <c r="M524" s="215"/>
      <c r="N524" s="123"/>
      <c r="O524" s="249">
        <f t="shared" si="33"/>
        <v>0</v>
      </c>
      <c r="P524" s="96"/>
      <c r="Q524" s="251">
        <f t="shared" si="34"/>
        <v>0</v>
      </c>
      <c r="R524" s="252">
        <f t="shared" si="35"/>
        <v>0</v>
      </c>
      <c r="S524" s="211"/>
      <c r="U524" s="257">
        <f>'Initial Info Client Demographic'!D510</f>
        <v>0</v>
      </c>
      <c r="W524" s="179">
        <f>'Initial Info Client Demographic'!E510</f>
        <v>0</v>
      </c>
      <c r="X524" s="182">
        <f>'Initial Info Client Demographic'!F510</f>
        <v>0</v>
      </c>
      <c r="Y524" s="183">
        <f>'Initial Info Client Demographic'!G510</f>
        <v>0</v>
      </c>
      <c r="Z524" s="179">
        <f>'Initial Info Client Demographic'!H510</f>
        <v>0</v>
      </c>
      <c r="AA524" s="182">
        <f>'Initial Info Client Demographic'!I510</f>
        <v>0</v>
      </c>
      <c r="AB524" s="183">
        <f>'Initial Info Client Demographic'!E510</f>
        <v>0</v>
      </c>
      <c r="AC524" s="183">
        <f>'Initial Info Client Demographic'!F510</f>
        <v>0</v>
      </c>
      <c r="AD524" s="183">
        <f>'Initial Info Client Demographic'!G510</f>
        <v>0</v>
      </c>
      <c r="AE524" s="183">
        <f>'Initial Info Client Demographic'!H510</f>
        <v>0</v>
      </c>
      <c r="AF524" s="183">
        <f>'Initial Info Client Demographic'!I510</f>
        <v>0</v>
      </c>
      <c r="AG524" s="183">
        <f>'Initial Info Client Demographic'!J510</f>
        <v>0</v>
      </c>
    </row>
    <row r="525" spans="1:33" ht="50.1" customHeight="1" x14ac:dyDescent="0.25">
      <c r="A525" s="2">
        <f t="shared" si="36"/>
        <v>498</v>
      </c>
      <c r="B525" s="321">
        <f>'Initial Info Client Demographic'!B511</f>
        <v>0</v>
      </c>
      <c r="C525" s="322">
        <f>'Initial Info Client Demographic'!C511</f>
        <v>0</v>
      </c>
      <c r="D525" s="229"/>
      <c r="E525" s="237"/>
      <c r="F525" s="234"/>
      <c r="G525" s="239"/>
      <c r="H525" s="243"/>
      <c r="I525" s="213"/>
      <c r="J525" s="214"/>
      <c r="K525" s="168"/>
      <c r="L525" s="167"/>
      <c r="M525" s="216"/>
      <c r="N525" s="141"/>
      <c r="O525" s="249">
        <f t="shared" si="33"/>
        <v>0</v>
      </c>
      <c r="P525" s="140"/>
      <c r="Q525" s="253">
        <f t="shared" si="34"/>
        <v>0</v>
      </c>
      <c r="R525" s="254">
        <f t="shared" si="35"/>
        <v>0</v>
      </c>
      <c r="S525" s="211"/>
      <c r="U525" s="257">
        <f>'Initial Info Client Demographic'!D511</f>
        <v>0</v>
      </c>
      <c r="W525" s="179">
        <f>'Initial Info Client Demographic'!E511</f>
        <v>0</v>
      </c>
      <c r="X525" s="182">
        <f>'Initial Info Client Demographic'!F511</f>
        <v>0</v>
      </c>
      <c r="Y525" s="183">
        <f>'Initial Info Client Demographic'!G511</f>
        <v>0</v>
      </c>
      <c r="Z525" s="179">
        <f>'Initial Info Client Demographic'!H511</f>
        <v>0</v>
      </c>
      <c r="AA525" s="182">
        <f>'Initial Info Client Demographic'!I511</f>
        <v>0</v>
      </c>
      <c r="AB525" s="183">
        <f>'Initial Info Client Demographic'!E511</f>
        <v>0</v>
      </c>
      <c r="AC525" s="183">
        <f>'Initial Info Client Demographic'!F511</f>
        <v>0</v>
      </c>
      <c r="AD525" s="183">
        <f>'Initial Info Client Demographic'!G511</f>
        <v>0</v>
      </c>
      <c r="AE525" s="183">
        <f>'Initial Info Client Demographic'!H511</f>
        <v>0</v>
      </c>
      <c r="AF525" s="183">
        <f>'Initial Info Client Demographic'!I511</f>
        <v>0</v>
      </c>
      <c r="AG525" s="183">
        <f>'Initial Info Client Demographic'!J511</f>
        <v>0</v>
      </c>
    </row>
    <row r="526" spans="1:33" ht="50.1" customHeight="1" x14ac:dyDescent="0.25">
      <c r="A526" s="2">
        <f t="shared" si="36"/>
        <v>499</v>
      </c>
      <c r="B526" s="319">
        <f>'Initial Info Client Demographic'!B512</f>
        <v>0</v>
      </c>
      <c r="C526" s="320">
        <f>'Initial Info Client Demographic'!C512</f>
        <v>0</v>
      </c>
      <c r="D526" s="244"/>
      <c r="E526" s="236"/>
      <c r="F526" s="259"/>
      <c r="G526" s="240"/>
      <c r="H526" s="242"/>
      <c r="I526" s="213"/>
      <c r="J526" s="214"/>
      <c r="K526" s="169"/>
      <c r="L526" s="166"/>
      <c r="M526" s="215"/>
      <c r="N526" s="123"/>
      <c r="O526" s="249">
        <f t="shared" si="33"/>
        <v>0</v>
      </c>
      <c r="P526" s="96"/>
      <c r="Q526" s="251">
        <f t="shared" si="34"/>
        <v>0</v>
      </c>
      <c r="R526" s="252">
        <f t="shared" si="35"/>
        <v>0</v>
      </c>
      <c r="S526" s="211"/>
      <c r="U526" s="257">
        <f>'Initial Info Client Demographic'!D512</f>
        <v>0</v>
      </c>
      <c r="W526" s="179">
        <f>'Initial Info Client Demographic'!E512</f>
        <v>0</v>
      </c>
      <c r="X526" s="182">
        <f>'Initial Info Client Demographic'!F512</f>
        <v>0</v>
      </c>
      <c r="Y526" s="183">
        <f>'Initial Info Client Demographic'!G512</f>
        <v>0</v>
      </c>
      <c r="Z526" s="179">
        <f>'Initial Info Client Demographic'!H512</f>
        <v>0</v>
      </c>
      <c r="AA526" s="182">
        <f>'Initial Info Client Demographic'!I512</f>
        <v>0</v>
      </c>
      <c r="AB526" s="183">
        <f>'Initial Info Client Demographic'!E512</f>
        <v>0</v>
      </c>
      <c r="AC526" s="183">
        <f>'Initial Info Client Demographic'!F512</f>
        <v>0</v>
      </c>
      <c r="AD526" s="183">
        <f>'Initial Info Client Demographic'!G512</f>
        <v>0</v>
      </c>
      <c r="AE526" s="183">
        <f>'Initial Info Client Demographic'!H512</f>
        <v>0</v>
      </c>
      <c r="AF526" s="183">
        <f>'Initial Info Client Demographic'!I512</f>
        <v>0</v>
      </c>
      <c r="AG526" s="183">
        <f>'Initial Info Client Demographic'!J512</f>
        <v>0</v>
      </c>
    </row>
    <row r="527" spans="1:33" ht="50.1" customHeight="1" x14ac:dyDescent="0.25">
      <c r="A527" s="2">
        <f t="shared" si="36"/>
        <v>500</v>
      </c>
      <c r="B527" s="321">
        <f>'Initial Info Client Demographic'!B513</f>
        <v>0</v>
      </c>
      <c r="C527" s="322">
        <f>'Initial Info Client Demographic'!C513</f>
        <v>0</v>
      </c>
      <c r="D527" s="229"/>
      <c r="E527" s="237"/>
      <c r="F527" s="234"/>
      <c r="G527" s="241"/>
      <c r="H527" s="243"/>
      <c r="I527" s="213"/>
      <c r="J527" s="214"/>
      <c r="K527" s="168"/>
      <c r="L527" s="167"/>
      <c r="M527" s="216"/>
      <c r="N527" s="141"/>
      <c r="O527" s="249">
        <f t="shared" si="33"/>
        <v>0</v>
      </c>
      <c r="P527" s="140"/>
      <c r="Q527" s="253">
        <f t="shared" si="34"/>
        <v>0</v>
      </c>
      <c r="R527" s="254">
        <f t="shared" si="35"/>
        <v>0</v>
      </c>
      <c r="S527" s="211"/>
      <c r="U527" s="257">
        <f>'Initial Info Client Demographic'!D513</f>
        <v>0</v>
      </c>
      <c r="W527" s="179">
        <f>'Initial Info Client Demographic'!E513</f>
        <v>0</v>
      </c>
      <c r="X527" s="182">
        <f>'Initial Info Client Demographic'!F513</f>
        <v>0</v>
      </c>
      <c r="Y527" s="183">
        <f>'Initial Info Client Demographic'!G513</f>
        <v>0</v>
      </c>
      <c r="Z527" s="179">
        <f>'Initial Info Client Demographic'!H513</f>
        <v>0</v>
      </c>
      <c r="AA527" s="182">
        <f>'Initial Info Client Demographic'!I513</f>
        <v>0</v>
      </c>
      <c r="AB527" s="183">
        <f>'Initial Info Client Demographic'!E513</f>
        <v>0</v>
      </c>
      <c r="AC527" s="183">
        <f>'Initial Info Client Demographic'!F513</f>
        <v>0</v>
      </c>
      <c r="AD527" s="183">
        <f>'Initial Info Client Demographic'!G513</f>
        <v>0</v>
      </c>
      <c r="AE527" s="183">
        <f>'Initial Info Client Demographic'!H513</f>
        <v>0</v>
      </c>
      <c r="AF527" s="183">
        <f>'Initial Info Client Demographic'!I513</f>
        <v>0</v>
      </c>
      <c r="AG527" s="183">
        <f>'Initial Info Client Demographic'!J513</f>
        <v>0</v>
      </c>
    </row>
    <row r="528" spans="1:33" ht="50.1" customHeight="1" x14ac:dyDescent="0.25">
      <c r="A528" s="2">
        <f t="shared" si="36"/>
        <v>501</v>
      </c>
      <c r="B528" s="319">
        <f>'Initial Info Client Demographic'!B514</f>
        <v>0</v>
      </c>
      <c r="C528" s="320">
        <f>'Initial Info Client Demographic'!C514</f>
        <v>0</v>
      </c>
      <c r="D528" s="244"/>
      <c r="E528" s="236"/>
      <c r="F528" s="259"/>
      <c r="G528" s="238"/>
      <c r="H528" s="242"/>
      <c r="I528" s="213"/>
      <c r="J528" s="214"/>
      <c r="K528" s="169"/>
      <c r="L528" s="166"/>
      <c r="M528" s="215"/>
      <c r="N528" s="123"/>
      <c r="O528" s="249">
        <f t="shared" si="33"/>
        <v>0</v>
      </c>
      <c r="P528" s="96"/>
      <c r="Q528" s="251">
        <f t="shared" si="34"/>
        <v>0</v>
      </c>
      <c r="R528" s="252">
        <f t="shared" si="35"/>
        <v>0</v>
      </c>
      <c r="S528" s="211"/>
      <c r="U528" s="257">
        <f>'Initial Info Client Demographic'!D514</f>
        <v>0</v>
      </c>
      <c r="W528" s="179">
        <f>'Initial Info Client Demographic'!E514</f>
        <v>0</v>
      </c>
      <c r="X528" s="182">
        <f>'Initial Info Client Demographic'!F514</f>
        <v>0</v>
      </c>
      <c r="Y528" s="183">
        <f>'Initial Info Client Demographic'!G514</f>
        <v>0</v>
      </c>
      <c r="Z528" s="179">
        <f>'Initial Info Client Demographic'!H514</f>
        <v>0</v>
      </c>
      <c r="AA528" s="182">
        <f>'Initial Info Client Demographic'!I514</f>
        <v>0</v>
      </c>
      <c r="AB528" s="183">
        <f>'Initial Info Client Demographic'!E514</f>
        <v>0</v>
      </c>
      <c r="AC528" s="183">
        <f>'Initial Info Client Demographic'!F514</f>
        <v>0</v>
      </c>
      <c r="AD528" s="183">
        <f>'Initial Info Client Demographic'!G514</f>
        <v>0</v>
      </c>
      <c r="AE528" s="183">
        <f>'Initial Info Client Demographic'!H514</f>
        <v>0</v>
      </c>
      <c r="AF528" s="183">
        <f>'Initial Info Client Demographic'!I514</f>
        <v>0</v>
      </c>
      <c r="AG528" s="183">
        <f>'Initial Info Client Demographic'!J514</f>
        <v>0</v>
      </c>
    </row>
    <row r="529" spans="1:33" ht="50.1" customHeight="1" x14ac:dyDescent="0.25">
      <c r="A529" s="2">
        <f t="shared" si="36"/>
        <v>502</v>
      </c>
      <c r="B529" s="321">
        <f>'Initial Info Client Demographic'!B515</f>
        <v>0</v>
      </c>
      <c r="C529" s="322">
        <f>'Initial Info Client Demographic'!C515</f>
        <v>0</v>
      </c>
      <c r="D529" s="229"/>
      <c r="E529" s="237"/>
      <c r="F529" s="234"/>
      <c r="G529" s="239"/>
      <c r="H529" s="243"/>
      <c r="I529" s="213"/>
      <c r="J529" s="214"/>
      <c r="K529" s="168"/>
      <c r="L529" s="167"/>
      <c r="M529" s="216"/>
      <c r="N529" s="141"/>
      <c r="O529" s="249">
        <f t="shared" si="33"/>
        <v>0</v>
      </c>
      <c r="P529" s="140"/>
      <c r="Q529" s="253">
        <f t="shared" si="34"/>
        <v>0</v>
      </c>
      <c r="R529" s="254">
        <f t="shared" si="35"/>
        <v>0</v>
      </c>
      <c r="S529" s="211"/>
      <c r="U529" s="257">
        <f>'Initial Info Client Demographic'!D515</f>
        <v>0</v>
      </c>
      <c r="W529" s="179">
        <f>'Initial Info Client Demographic'!E515</f>
        <v>0</v>
      </c>
      <c r="X529" s="182">
        <f>'Initial Info Client Demographic'!F515</f>
        <v>0</v>
      </c>
      <c r="Y529" s="183">
        <f>'Initial Info Client Demographic'!G515</f>
        <v>0</v>
      </c>
      <c r="Z529" s="179">
        <f>'Initial Info Client Demographic'!H515</f>
        <v>0</v>
      </c>
      <c r="AA529" s="182">
        <f>'Initial Info Client Demographic'!I515</f>
        <v>0</v>
      </c>
      <c r="AB529" s="183">
        <f>'Initial Info Client Demographic'!E515</f>
        <v>0</v>
      </c>
      <c r="AC529" s="183">
        <f>'Initial Info Client Demographic'!F515</f>
        <v>0</v>
      </c>
      <c r="AD529" s="183">
        <f>'Initial Info Client Demographic'!G515</f>
        <v>0</v>
      </c>
      <c r="AE529" s="183">
        <f>'Initial Info Client Demographic'!H515</f>
        <v>0</v>
      </c>
      <c r="AF529" s="183">
        <f>'Initial Info Client Demographic'!I515</f>
        <v>0</v>
      </c>
      <c r="AG529" s="183">
        <f>'Initial Info Client Demographic'!J515</f>
        <v>0</v>
      </c>
    </row>
    <row r="530" spans="1:33" ht="50.1" customHeight="1" x14ac:dyDescent="0.25">
      <c r="A530" s="2">
        <f t="shared" si="36"/>
        <v>503</v>
      </c>
      <c r="B530" s="319">
        <f>'Initial Info Client Demographic'!B516</f>
        <v>0</v>
      </c>
      <c r="C530" s="320">
        <f>'Initial Info Client Demographic'!C516</f>
        <v>0</v>
      </c>
      <c r="D530" s="244"/>
      <c r="E530" s="236"/>
      <c r="F530" s="259"/>
      <c r="G530" s="238"/>
      <c r="H530" s="242"/>
      <c r="I530" s="213"/>
      <c r="J530" s="214"/>
      <c r="K530" s="169"/>
      <c r="L530" s="166"/>
      <c r="M530" s="215"/>
      <c r="N530" s="123"/>
      <c r="O530" s="249">
        <f t="shared" si="33"/>
        <v>0</v>
      </c>
      <c r="P530" s="96"/>
      <c r="Q530" s="251">
        <f t="shared" si="34"/>
        <v>0</v>
      </c>
      <c r="R530" s="252">
        <f t="shared" si="35"/>
        <v>0</v>
      </c>
      <c r="S530" s="211"/>
      <c r="U530" s="257">
        <f>'Initial Info Client Demographic'!D516</f>
        <v>0</v>
      </c>
      <c r="W530" s="179">
        <f>'Initial Info Client Demographic'!E516</f>
        <v>0</v>
      </c>
      <c r="X530" s="182">
        <f>'Initial Info Client Demographic'!F516</f>
        <v>0</v>
      </c>
      <c r="Y530" s="183">
        <f>'Initial Info Client Demographic'!G516</f>
        <v>0</v>
      </c>
      <c r="Z530" s="179">
        <f>'Initial Info Client Demographic'!H516</f>
        <v>0</v>
      </c>
      <c r="AA530" s="182">
        <f>'Initial Info Client Demographic'!I516</f>
        <v>0</v>
      </c>
      <c r="AB530" s="183">
        <f>'Initial Info Client Demographic'!E516</f>
        <v>0</v>
      </c>
      <c r="AC530" s="183">
        <f>'Initial Info Client Demographic'!F516</f>
        <v>0</v>
      </c>
      <c r="AD530" s="183">
        <f>'Initial Info Client Demographic'!G516</f>
        <v>0</v>
      </c>
      <c r="AE530" s="183">
        <f>'Initial Info Client Demographic'!H516</f>
        <v>0</v>
      </c>
      <c r="AF530" s="183">
        <f>'Initial Info Client Demographic'!I516</f>
        <v>0</v>
      </c>
      <c r="AG530" s="183">
        <f>'Initial Info Client Demographic'!J516</f>
        <v>0</v>
      </c>
    </row>
    <row r="531" spans="1:33" ht="50.1" customHeight="1" x14ac:dyDescent="0.25">
      <c r="A531" s="2">
        <f t="shared" si="36"/>
        <v>504</v>
      </c>
      <c r="B531" s="321">
        <f>'Initial Info Client Demographic'!B517</f>
        <v>0</v>
      </c>
      <c r="C531" s="322">
        <f>'Initial Info Client Demographic'!C517</f>
        <v>0</v>
      </c>
      <c r="D531" s="229"/>
      <c r="E531" s="237"/>
      <c r="F531" s="234"/>
      <c r="G531" s="239"/>
      <c r="H531" s="243"/>
      <c r="I531" s="213"/>
      <c r="J531" s="214"/>
      <c r="K531" s="168"/>
      <c r="L531" s="167"/>
      <c r="M531" s="216"/>
      <c r="N531" s="141"/>
      <c r="O531" s="249">
        <f t="shared" si="33"/>
        <v>0</v>
      </c>
      <c r="P531" s="140"/>
      <c r="Q531" s="253">
        <f t="shared" si="34"/>
        <v>0</v>
      </c>
      <c r="R531" s="254">
        <f t="shared" si="35"/>
        <v>0</v>
      </c>
      <c r="S531" s="211"/>
      <c r="U531" s="257">
        <f>'Initial Info Client Demographic'!D517</f>
        <v>0</v>
      </c>
      <c r="W531" s="179">
        <f>'Initial Info Client Demographic'!E517</f>
        <v>0</v>
      </c>
      <c r="X531" s="182">
        <f>'Initial Info Client Demographic'!F517</f>
        <v>0</v>
      </c>
      <c r="Y531" s="183">
        <f>'Initial Info Client Demographic'!G517</f>
        <v>0</v>
      </c>
      <c r="Z531" s="179">
        <f>'Initial Info Client Demographic'!H517</f>
        <v>0</v>
      </c>
      <c r="AA531" s="182">
        <f>'Initial Info Client Demographic'!I517</f>
        <v>0</v>
      </c>
      <c r="AB531" s="183">
        <f>'Initial Info Client Demographic'!E517</f>
        <v>0</v>
      </c>
      <c r="AC531" s="183">
        <f>'Initial Info Client Demographic'!F517</f>
        <v>0</v>
      </c>
      <c r="AD531" s="183">
        <f>'Initial Info Client Demographic'!G517</f>
        <v>0</v>
      </c>
      <c r="AE531" s="183">
        <f>'Initial Info Client Demographic'!H517</f>
        <v>0</v>
      </c>
      <c r="AF531" s="183">
        <f>'Initial Info Client Demographic'!I517</f>
        <v>0</v>
      </c>
      <c r="AG531" s="183">
        <f>'Initial Info Client Demographic'!J517</f>
        <v>0</v>
      </c>
    </row>
    <row r="532" spans="1:33" ht="50.1" customHeight="1" x14ac:dyDescent="0.25">
      <c r="A532" s="2">
        <f t="shared" si="36"/>
        <v>505</v>
      </c>
      <c r="B532" s="319">
        <f>'Initial Info Client Demographic'!B518</f>
        <v>0</v>
      </c>
      <c r="C532" s="320">
        <f>'Initial Info Client Demographic'!C518</f>
        <v>0</v>
      </c>
      <c r="D532" s="244"/>
      <c r="E532" s="236"/>
      <c r="F532" s="259"/>
      <c r="G532" s="238"/>
      <c r="H532" s="242"/>
      <c r="I532" s="213"/>
      <c r="J532" s="214"/>
      <c r="K532" s="169"/>
      <c r="L532" s="166"/>
      <c r="M532" s="215"/>
      <c r="N532" s="123"/>
      <c r="O532" s="249">
        <f t="shared" si="33"/>
        <v>0</v>
      </c>
      <c r="P532" s="96"/>
      <c r="Q532" s="251">
        <f t="shared" si="34"/>
        <v>0</v>
      </c>
      <c r="R532" s="252">
        <f t="shared" si="35"/>
        <v>0</v>
      </c>
      <c r="S532" s="211"/>
      <c r="U532" s="257">
        <f>'Initial Info Client Demographic'!D518</f>
        <v>0</v>
      </c>
      <c r="W532" s="179">
        <f>'Initial Info Client Demographic'!E518</f>
        <v>0</v>
      </c>
      <c r="X532" s="182">
        <f>'Initial Info Client Demographic'!F518</f>
        <v>0</v>
      </c>
      <c r="Y532" s="183">
        <f>'Initial Info Client Demographic'!G518</f>
        <v>0</v>
      </c>
      <c r="Z532" s="179">
        <f>'Initial Info Client Demographic'!H518</f>
        <v>0</v>
      </c>
      <c r="AA532" s="182">
        <f>'Initial Info Client Demographic'!I518</f>
        <v>0</v>
      </c>
      <c r="AB532" s="183">
        <f>'Initial Info Client Demographic'!E518</f>
        <v>0</v>
      </c>
      <c r="AC532" s="183">
        <f>'Initial Info Client Demographic'!F518</f>
        <v>0</v>
      </c>
      <c r="AD532" s="183">
        <f>'Initial Info Client Demographic'!G518</f>
        <v>0</v>
      </c>
      <c r="AE532" s="183">
        <f>'Initial Info Client Demographic'!H518</f>
        <v>0</v>
      </c>
      <c r="AF532" s="183">
        <f>'Initial Info Client Demographic'!I518</f>
        <v>0</v>
      </c>
      <c r="AG532" s="183">
        <f>'Initial Info Client Demographic'!J518</f>
        <v>0</v>
      </c>
    </row>
    <row r="533" spans="1:33" ht="50.1" customHeight="1" x14ac:dyDescent="0.25">
      <c r="A533" s="2">
        <f t="shared" si="36"/>
        <v>506</v>
      </c>
      <c r="B533" s="321">
        <f>'Initial Info Client Demographic'!B519</f>
        <v>0</v>
      </c>
      <c r="C533" s="322">
        <f>'Initial Info Client Demographic'!C519</f>
        <v>0</v>
      </c>
      <c r="D533" s="229"/>
      <c r="E533" s="237"/>
      <c r="F533" s="234"/>
      <c r="G533" s="239"/>
      <c r="H533" s="243"/>
      <c r="I533" s="213"/>
      <c r="J533" s="214"/>
      <c r="K533" s="168"/>
      <c r="L533" s="167"/>
      <c r="M533" s="216"/>
      <c r="N533" s="141"/>
      <c r="O533" s="249">
        <f t="shared" si="33"/>
        <v>0</v>
      </c>
      <c r="P533" s="140"/>
      <c r="Q533" s="253">
        <f t="shared" si="34"/>
        <v>0</v>
      </c>
      <c r="R533" s="254">
        <f t="shared" si="35"/>
        <v>0</v>
      </c>
      <c r="S533" s="211"/>
      <c r="U533" s="257">
        <f>'Initial Info Client Demographic'!D519</f>
        <v>0</v>
      </c>
      <c r="W533" s="179">
        <f>'Initial Info Client Demographic'!E519</f>
        <v>0</v>
      </c>
      <c r="X533" s="182">
        <f>'Initial Info Client Demographic'!F519</f>
        <v>0</v>
      </c>
      <c r="Y533" s="183">
        <f>'Initial Info Client Demographic'!G519</f>
        <v>0</v>
      </c>
      <c r="Z533" s="179">
        <f>'Initial Info Client Demographic'!H519</f>
        <v>0</v>
      </c>
      <c r="AA533" s="182">
        <f>'Initial Info Client Demographic'!I519</f>
        <v>0</v>
      </c>
      <c r="AB533" s="183">
        <f>'Initial Info Client Demographic'!E519</f>
        <v>0</v>
      </c>
      <c r="AC533" s="183">
        <f>'Initial Info Client Demographic'!F519</f>
        <v>0</v>
      </c>
      <c r="AD533" s="183">
        <f>'Initial Info Client Demographic'!G519</f>
        <v>0</v>
      </c>
      <c r="AE533" s="183">
        <f>'Initial Info Client Demographic'!H519</f>
        <v>0</v>
      </c>
      <c r="AF533" s="183">
        <f>'Initial Info Client Demographic'!I519</f>
        <v>0</v>
      </c>
      <c r="AG533" s="183">
        <f>'Initial Info Client Demographic'!J519</f>
        <v>0</v>
      </c>
    </row>
    <row r="534" spans="1:33" ht="50.1" customHeight="1" x14ac:dyDescent="0.25">
      <c r="A534" s="2">
        <f t="shared" si="36"/>
        <v>507</v>
      </c>
      <c r="B534" s="319">
        <f>'Initial Info Client Demographic'!B520</f>
        <v>0</v>
      </c>
      <c r="C534" s="320">
        <f>'Initial Info Client Demographic'!C520</f>
        <v>0</v>
      </c>
      <c r="D534" s="244"/>
      <c r="E534" s="236"/>
      <c r="F534" s="259"/>
      <c r="G534" s="238"/>
      <c r="H534" s="242"/>
      <c r="I534" s="213"/>
      <c r="J534" s="214"/>
      <c r="K534" s="169"/>
      <c r="L534" s="166"/>
      <c r="M534" s="215"/>
      <c r="N534" s="123"/>
      <c r="O534" s="249">
        <f t="shared" si="33"/>
        <v>0</v>
      </c>
      <c r="P534" s="96"/>
      <c r="Q534" s="251">
        <f t="shared" si="34"/>
        <v>0</v>
      </c>
      <c r="R534" s="252">
        <f t="shared" si="35"/>
        <v>0</v>
      </c>
      <c r="S534" s="211"/>
      <c r="U534" s="257">
        <f>'Initial Info Client Demographic'!D520</f>
        <v>0</v>
      </c>
      <c r="W534" s="179">
        <f>'Initial Info Client Demographic'!E520</f>
        <v>0</v>
      </c>
      <c r="X534" s="182">
        <f>'Initial Info Client Demographic'!F520</f>
        <v>0</v>
      </c>
      <c r="Y534" s="183">
        <f>'Initial Info Client Demographic'!G520</f>
        <v>0</v>
      </c>
      <c r="Z534" s="179">
        <f>'Initial Info Client Demographic'!H520</f>
        <v>0</v>
      </c>
      <c r="AA534" s="182">
        <f>'Initial Info Client Demographic'!I520</f>
        <v>0</v>
      </c>
      <c r="AB534" s="183">
        <f>'Initial Info Client Demographic'!E520</f>
        <v>0</v>
      </c>
      <c r="AC534" s="183">
        <f>'Initial Info Client Demographic'!F520</f>
        <v>0</v>
      </c>
      <c r="AD534" s="183">
        <f>'Initial Info Client Demographic'!G520</f>
        <v>0</v>
      </c>
      <c r="AE534" s="183">
        <f>'Initial Info Client Demographic'!H520</f>
        <v>0</v>
      </c>
      <c r="AF534" s="183">
        <f>'Initial Info Client Demographic'!I520</f>
        <v>0</v>
      </c>
      <c r="AG534" s="183">
        <f>'Initial Info Client Demographic'!J520</f>
        <v>0</v>
      </c>
    </row>
    <row r="535" spans="1:33" ht="50.1" customHeight="1" x14ac:dyDescent="0.25">
      <c r="A535" s="2">
        <f t="shared" si="36"/>
        <v>508</v>
      </c>
      <c r="B535" s="321">
        <f>'Initial Info Client Demographic'!B521</f>
        <v>0</v>
      </c>
      <c r="C535" s="322">
        <f>'Initial Info Client Demographic'!C521</f>
        <v>0</v>
      </c>
      <c r="D535" s="229"/>
      <c r="E535" s="237"/>
      <c r="F535" s="234"/>
      <c r="G535" s="239"/>
      <c r="H535" s="243"/>
      <c r="I535" s="213"/>
      <c r="J535" s="214"/>
      <c r="K535" s="168"/>
      <c r="L535" s="167"/>
      <c r="M535" s="216"/>
      <c r="N535" s="141"/>
      <c r="O535" s="249">
        <f t="shared" si="33"/>
        <v>0</v>
      </c>
      <c r="P535" s="140"/>
      <c r="Q535" s="253">
        <f t="shared" si="34"/>
        <v>0</v>
      </c>
      <c r="R535" s="254">
        <f t="shared" si="35"/>
        <v>0</v>
      </c>
      <c r="S535" s="211"/>
      <c r="U535" s="257">
        <f>'Initial Info Client Demographic'!D521</f>
        <v>0</v>
      </c>
      <c r="W535" s="179">
        <f>'Initial Info Client Demographic'!E521</f>
        <v>0</v>
      </c>
      <c r="X535" s="182">
        <f>'Initial Info Client Demographic'!F521</f>
        <v>0</v>
      </c>
      <c r="Y535" s="183">
        <f>'Initial Info Client Demographic'!G521</f>
        <v>0</v>
      </c>
      <c r="Z535" s="179">
        <f>'Initial Info Client Demographic'!H521</f>
        <v>0</v>
      </c>
      <c r="AA535" s="182">
        <f>'Initial Info Client Demographic'!I521</f>
        <v>0</v>
      </c>
      <c r="AB535" s="183">
        <f>'Initial Info Client Demographic'!E521</f>
        <v>0</v>
      </c>
      <c r="AC535" s="183">
        <f>'Initial Info Client Demographic'!F521</f>
        <v>0</v>
      </c>
      <c r="AD535" s="183">
        <f>'Initial Info Client Demographic'!G521</f>
        <v>0</v>
      </c>
      <c r="AE535" s="183">
        <f>'Initial Info Client Demographic'!H521</f>
        <v>0</v>
      </c>
      <c r="AF535" s="183">
        <f>'Initial Info Client Demographic'!I521</f>
        <v>0</v>
      </c>
      <c r="AG535" s="183">
        <f>'Initial Info Client Demographic'!J521</f>
        <v>0</v>
      </c>
    </row>
    <row r="536" spans="1:33" ht="50.1" customHeight="1" x14ac:dyDescent="0.25">
      <c r="A536" s="2">
        <f t="shared" si="36"/>
        <v>509</v>
      </c>
      <c r="B536" s="319">
        <f>'Initial Info Client Demographic'!B522</f>
        <v>0</v>
      </c>
      <c r="C536" s="320">
        <f>'Initial Info Client Demographic'!C522</f>
        <v>0</v>
      </c>
      <c r="D536" s="244"/>
      <c r="E536" s="236"/>
      <c r="F536" s="259"/>
      <c r="G536" s="240"/>
      <c r="H536" s="242"/>
      <c r="I536" s="213"/>
      <c r="J536" s="214"/>
      <c r="K536" s="169"/>
      <c r="L536" s="166"/>
      <c r="M536" s="215"/>
      <c r="N536" s="123"/>
      <c r="O536" s="249">
        <f t="shared" si="33"/>
        <v>0</v>
      </c>
      <c r="P536" s="96"/>
      <c r="Q536" s="251">
        <f t="shared" si="34"/>
        <v>0</v>
      </c>
      <c r="R536" s="252">
        <f t="shared" si="35"/>
        <v>0</v>
      </c>
      <c r="S536" s="211"/>
      <c r="U536" s="257">
        <f>'Initial Info Client Demographic'!D522</f>
        <v>0</v>
      </c>
      <c r="W536" s="179">
        <f>'Initial Info Client Demographic'!E522</f>
        <v>0</v>
      </c>
      <c r="X536" s="182">
        <f>'Initial Info Client Demographic'!F522</f>
        <v>0</v>
      </c>
      <c r="Y536" s="183">
        <f>'Initial Info Client Demographic'!G522</f>
        <v>0</v>
      </c>
      <c r="Z536" s="179">
        <f>'Initial Info Client Demographic'!H522</f>
        <v>0</v>
      </c>
      <c r="AA536" s="182">
        <f>'Initial Info Client Demographic'!I522</f>
        <v>0</v>
      </c>
      <c r="AB536" s="183">
        <f>'Initial Info Client Demographic'!E522</f>
        <v>0</v>
      </c>
      <c r="AC536" s="183">
        <f>'Initial Info Client Demographic'!F522</f>
        <v>0</v>
      </c>
      <c r="AD536" s="183">
        <f>'Initial Info Client Demographic'!G522</f>
        <v>0</v>
      </c>
      <c r="AE536" s="183">
        <f>'Initial Info Client Demographic'!H522</f>
        <v>0</v>
      </c>
      <c r="AF536" s="183">
        <f>'Initial Info Client Demographic'!I522</f>
        <v>0</v>
      </c>
      <c r="AG536" s="183">
        <f>'Initial Info Client Demographic'!J522</f>
        <v>0</v>
      </c>
    </row>
    <row r="537" spans="1:33" ht="50.1" customHeight="1" x14ac:dyDescent="0.25">
      <c r="A537" s="2">
        <f t="shared" si="36"/>
        <v>510</v>
      </c>
      <c r="B537" s="321">
        <f>'Initial Info Client Demographic'!B523</f>
        <v>0</v>
      </c>
      <c r="C537" s="322">
        <f>'Initial Info Client Demographic'!C523</f>
        <v>0</v>
      </c>
      <c r="D537" s="229"/>
      <c r="E537" s="237"/>
      <c r="F537" s="234"/>
      <c r="G537" s="241"/>
      <c r="H537" s="243"/>
      <c r="I537" s="213"/>
      <c r="J537" s="214"/>
      <c r="K537" s="168"/>
      <c r="L537" s="167"/>
      <c r="M537" s="216"/>
      <c r="N537" s="141"/>
      <c r="O537" s="249">
        <f t="shared" si="33"/>
        <v>0</v>
      </c>
      <c r="P537" s="140"/>
      <c r="Q537" s="253">
        <f t="shared" si="34"/>
        <v>0</v>
      </c>
      <c r="R537" s="254">
        <f t="shared" si="35"/>
        <v>0</v>
      </c>
      <c r="S537" s="211"/>
      <c r="U537" s="257">
        <f>'Initial Info Client Demographic'!D523</f>
        <v>0</v>
      </c>
      <c r="W537" s="179">
        <f>'Initial Info Client Demographic'!E523</f>
        <v>0</v>
      </c>
      <c r="X537" s="182">
        <f>'Initial Info Client Demographic'!F523</f>
        <v>0</v>
      </c>
      <c r="Y537" s="183">
        <f>'Initial Info Client Demographic'!G523</f>
        <v>0</v>
      </c>
      <c r="Z537" s="179">
        <f>'Initial Info Client Demographic'!H523</f>
        <v>0</v>
      </c>
      <c r="AA537" s="182">
        <f>'Initial Info Client Demographic'!I523</f>
        <v>0</v>
      </c>
      <c r="AB537" s="183">
        <f>'Initial Info Client Demographic'!E523</f>
        <v>0</v>
      </c>
      <c r="AC537" s="183">
        <f>'Initial Info Client Demographic'!F523</f>
        <v>0</v>
      </c>
      <c r="AD537" s="183">
        <f>'Initial Info Client Demographic'!G523</f>
        <v>0</v>
      </c>
      <c r="AE537" s="183">
        <f>'Initial Info Client Demographic'!H523</f>
        <v>0</v>
      </c>
      <c r="AF537" s="183">
        <f>'Initial Info Client Demographic'!I523</f>
        <v>0</v>
      </c>
      <c r="AG537" s="183">
        <f>'Initial Info Client Demographic'!J523</f>
        <v>0</v>
      </c>
    </row>
    <row r="538" spans="1:33" ht="50.1" customHeight="1" x14ac:dyDescent="0.25">
      <c r="A538" s="2">
        <f t="shared" si="36"/>
        <v>511</v>
      </c>
      <c r="B538" s="319">
        <f>'Initial Info Client Demographic'!B524</f>
        <v>0</v>
      </c>
      <c r="C538" s="320">
        <f>'Initial Info Client Demographic'!C524</f>
        <v>0</v>
      </c>
      <c r="D538" s="244"/>
      <c r="E538" s="236"/>
      <c r="F538" s="259"/>
      <c r="G538" s="238"/>
      <c r="H538" s="242"/>
      <c r="I538" s="213"/>
      <c r="J538" s="214"/>
      <c r="K538" s="169"/>
      <c r="L538" s="166"/>
      <c r="M538" s="215"/>
      <c r="N538" s="123"/>
      <c r="O538" s="249">
        <f t="shared" si="33"/>
        <v>0</v>
      </c>
      <c r="P538" s="96"/>
      <c r="Q538" s="251">
        <f t="shared" si="34"/>
        <v>0</v>
      </c>
      <c r="R538" s="252">
        <f t="shared" si="35"/>
        <v>0</v>
      </c>
      <c r="S538" s="211"/>
      <c r="U538" s="257">
        <f>'Initial Info Client Demographic'!D524</f>
        <v>0</v>
      </c>
      <c r="W538" s="179">
        <f>'Initial Info Client Demographic'!E524</f>
        <v>0</v>
      </c>
      <c r="X538" s="182">
        <f>'Initial Info Client Demographic'!F524</f>
        <v>0</v>
      </c>
      <c r="Y538" s="183">
        <f>'Initial Info Client Demographic'!G524</f>
        <v>0</v>
      </c>
      <c r="Z538" s="179">
        <f>'Initial Info Client Demographic'!H524</f>
        <v>0</v>
      </c>
      <c r="AA538" s="182">
        <f>'Initial Info Client Demographic'!I524</f>
        <v>0</v>
      </c>
      <c r="AB538" s="183">
        <f>'Initial Info Client Demographic'!E524</f>
        <v>0</v>
      </c>
      <c r="AC538" s="183">
        <f>'Initial Info Client Demographic'!F524</f>
        <v>0</v>
      </c>
      <c r="AD538" s="183">
        <f>'Initial Info Client Demographic'!G524</f>
        <v>0</v>
      </c>
      <c r="AE538" s="183">
        <f>'Initial Info Client Demographic'!H524</f>
        <v>0</v>
      </c>
      <c r="AF538" s="183">
        <f>'Initial Info Client Demographic'!I524</f>
        <v>0</v>
      </c>
      <c r="AG538" s="183">
        <f>'Initial Info Client Demographic'!J524</f>
        <v>0</v>
      </c>
    </row>
    <row r="539" spans="1:33" ht="50.1" customHeight="1" x14ac:dyDescent="0.25">
      <c r="A539" s="2">
        <f t="shared" si="36"/>
        <v>512</v>
      </c>
      <c r="B539" s="321">
        <f>'Initial Info Client Demographic'!B525</f>
        <v>0</v>
      </c>
      <c r="C539" s="322">
        <f>'Initial Info Client Demographic'!C525</f>
        <v>0</v>
      </c>
      <c r="D539" s="229"/>
      <c r="E539" s="237"/>
      <c r="F539" s="234"/>
      <c r="G539" s="239"/>
      <c r="H539" s="243"/>
      <c r="I539" s="213"/>
      <c r="J539" s="214"/>
      <c r="K539" s="168"/>
      <c r="L539" s="167"/>
      <c r="M539" s="216"/>
      <c r="N539" s="141"/>
      <c r="O539" s="249">
        <f t="shared" si="33"/>
        <v>0</v>
      </c>
      <c r="P539" s="140"/>
      <c r="Q539" s="253">
        <f t="shared" si="34"/>
        <v>0</v>
      </c>
      <c r="R539" s="254">
        <f t="shared" si="35"/>
        <v>0</v>
      </c>
      <c r="S539" s="211"/>
      <c r="U539" s="257">
        <f>'Initial Info Client Demographic'!D525</f>
        <v>0</v>
      </c>
      <c r="W539" s="179">
        <f>'Initial Info Client Demographic'!E525</f>
        <v>0</v>
      </c>
      <c r="X539" s="182">
        <f>'Initial Info Client Demographic'!F525</f>
        <v>0</v>
      </c>
      <c r="Y539" s="183">
        <f>'Initial Info Client Demographic'!G525</f>
        <v>0</v>
      </c>
      <c r="Z539" s="179">
        <f>'Initial Info Client Demographic'!H525</f>
        <v>0</v>
      </c>
      <c r="AA539" s="182">
        <f>'Initial Info Client Demographic'!I525</f>
        <v>0</v>
      </c>
      <c r="AB539" s="183">
        <f>'Initial Info Client Demographic'!E525</f>
        <v>0</v>
      </c>
      <c r="AC539" s="183">
        <f>'Initial Info Client Demographic'!F525</f>
        <v>0</v>
      </c>
      <c r="AD539" s="183">
        <f>'Initial Info Client Demographic'!G525</f>
        <v>0</v>
      </c>
      <c r="AE539" s="183">
        <f>'Initial Info Client Demographic'!H525</f>
        <v>0</v>
      </c>
      <c r="AF539" s="183">
        <f>'Initial Info Client Demographic'!I525</f>
        <v>0</v>
      </c>
      <c r="AG539" s="183">
        <f>'Initial Info Client Demographic'!J525</f>
        <v>0</v>
      </c>
    </row>
    <row r="540" spans="1:33" ht="50.1" customHeight="1" x14ac:dyDescent="0.25">
      <c r="A540" s="2">
        <f t="shared" si="36"/>
        <v>513</v>
      </c>
      <c r="B540" s="319">
        <f>'Initial Info Client Demographic'!B526</f>
        <v>0</v>
      </c>
      <c r="C540" s="320">
        <f>'Initial Info Client Demographic'!C526</f>
        <v>0</v>
      </c>
      <c r="D540" s="244"/>
      <c r="E540" s="236"/>
      <c r="F540" s="259"/>
      <c r="G540" s="238"/>
      <c r="H540" s="242"/>
      <c r="I540" s="213"/>
      <c r="J540" s="214"/>
      <c r="K540" s="169"/>
      <c r="L540" s="166"/>
      <c r="M540" s="215"/>
      <c r="N540" s="123"/>
      <c r="O540" s="249">
        <f t="shared" ref="O540:O603" si="37">I540-M540</f>
        <v>0</v>
      </c>
      <c r="P540" s="96"/>
      <c r="Q540" s="251">
        <f t="shared" ref="Q540:Q603" si="38">IF(OR(D540= "Autism Spectrum Disorder", D540="Intellectual Disability", D540="Developmental Delay", D540="Cerebral Palsy", D540="Traumatic Brain Injury",D540="Hearing Impaired", D540="Visually Impaired", D540="Downs Syndrome", D540="Other Developmental Disability"),O540,0)</f>
        <v>0</v>
      </c>
      <c r="R540" s="252">
        <f t="shared" ref="R540:R603" si="39">IF(OR(F540="SUD",F540="MH"),O540,0)</f>
        <v>0</v>
      </c>
      <c r="S540" s="211"/>
      <c r="U540" s="257">
        <f>'Initial Info Client Demographic'!D526</f>
        <v>0</v>
      </c>
      <c r="W540" s="179">
        <f>'Initial Info Client Demographic'!E526</f>
        <v>0</v>
      </c>
      <c r="X540" s="182">
        <f>'Initial Info Client Demographic'!F526</f>
        <v>0</v>
      </c>
      <c r="Y540" s="183">
        <f>'Initial Info Client Demographic'!G526</f>
        <v>0</v>
      </c>
      <c r="Z540" s="179">
        <f>'Initial Info Client Demographic'!H526</f>
        <v>0</v>
      </c>
      <c r="AA540" s="182">
        <f>'Initial Info Client Demographic'!I526</f>
        <v>0</v>
      </c>
      <c r="AB540" s="183">
        <f>'Initial Info Client Demographic'!E526</f>
        <v>0</v>
      </c>
      <c r="AC540" s="183">
        <f>'Initial Info Client Demographic'!F526</f>
        <v>0</v>
      </c>
      <c r="AD540" s="183">
        <f>'Initial Info Client Demographic'!G526</f>
        <v>0</v>
      </c>
      <c r="AE540" s="183">
        <f>'Initial Info Client Demographic'!H526</f>
        <v>0</v>
      </c>
      <c r="AF540" s="183">
        <f>'Initial Info Client Demographic'!I526</f>
        <v>0</v>
      </c>
      <c r="AG540" s="183">
        <f>'Initial Info Client Demographic'!J526</f>
        <v>0</v>
      </c>
    </row>
    <row r="541" spans="1:33" ht="50.1" customHeight="1" x14ac:dyDescent="0.25">
      <c r="A541" s="2">
        <f t="shared" ref="A541:A604" si="40">ROW(A514)</f>
        <v>514</v>
      </c>
      <c r="B541" s="321">
        <f>'Initial Info Client Demographic'!B527</f>
        <v>0</v>
      </c>
      <c r="C541" s="322">
        <f>'Initial Info Client Demographic'!C527</f>
        <v>0</v>
      </c>
      <c r="D541" s="229"/>
      <c r="E541" s="237"/>
      <c r="F541" s="234"/>
      <c r="G541" s="239"/>
      <c r="H541" s="243"/>
      <c r="I541" s="213"/>
      <c r="J541" s="214"/>
      <c r="K541" s="168"/>
      <c r="L541" s="167"/>
      <c r="M541" s="216"/>
      <c r="N541" s="141"/>
      <c r="O541" s="249">
        <f t="shared" si="37"/>
        <v>0</v>
      </c>
      <c r="P541" s="140"/>
      <c r="Q541" s="253">
        <f t="shared" si="38"/>
        <v>0</v>
      </c>
      <c r="R541" s="254">
        <f t="shared" si="39"/>
        <v>0</v>
      </c>
      <c r="S541" s="211"/>
      <c r="U541" s="257">
        <f>'Initial Info Client Demographic'!D527</f>
        <v>0</v>
      </c>
      <c r="W541" s="179">
        <f>'Initial Info Client Demographic'!E527</f>
        <v>0</v>
      </c>
      <c r="X541" s="182">
        <f>'Initial Info Client Demographic'!F527</f>
        <v>0</v>
      </c>
      <c r="Y541" s="183">
        <f>'Initial Info Client Demographic'!G527</f>
        <v>0</v>
      </c>
      <c r="Z541" s="179">
        <f>'Initial Info Client Demographic'!H527</f>
        <v>0</v>
      </c>
      <c r="AA541" s="182">
        <f>'Initial Info Client Demographic'!I527</f>
        <v>0</v>
      </c>
      <c r="AB541" s="183">
        <f>'Initial Info Client Demographic'!E527</f>
        <v>0</v>
      </c>
      <c r="AC541" s="183">
        <f>'Initial Info Client Demographic'!F527</f>
        <v>0</v>
      </c>
      <c r="AD541" s="183">
        <f>'Initial Info Client Demographic'!G527</f>
        <v>0</v>
      </c>
      <c r="AE541" s="183">
        <f>'Initial Info Client Demographic'!H527</f>
        <v>0</v>
      </c>
      <c r="AF541" s="183">
        <f>'Initial Info Client Demographic'!I527</f>
        <v>0</v>
      </c>
      <c r="AG541" s="183">
        <f>'Initial Info Client Demographic'!J527</f>
        <v>0</v>
      </c>
    </row>
    <row r="542" spans="1:33" ht="50.1" customHeight="1" x14ac:dyDescent="0.25">
      <c r="A542" s="2">
        <f t="shared" si="40"/>
        <v>515</v>
      </c>
      <c r="B542" s="319">
        <f>'Initial Info Client Demographic'!B528</f>
        <v>0</v>
      </c>
      <c r="C542" s="320">
        <f>'Initial Info Client Demographic'!C528</f>
        <v>0</v>
      </c>
      <c r="D542" s="244"/>
      <c r="E542" s="236"/>
      <c r="F542" s="259"/>
      <c r="G542" s="238"/>
      <c r="H542" s="242"/>
      <c r="I542" s="213"/>
      <c r="J542" s="214"/>
      <c r="K542" s="169"/>
      <c r="L542" s="166"/>
      <c r="M542" s="215"/>
      <c r="N542" s="123"/>
      <c r="O542" s="249">
        <f t="shared" si="37"/>
        <v>0</v>
      </c>
      <c r="P542" s="96"/>
      <c r="Q542" s="251">
        <f t="shared" si="38"/>
        <v>0</v>
      </c>
      <c r="R542" s="252">
        <f t="shared" si="39"/>
        <v>0</v>
      </c>
      <c r="S542" s="211"/>
      <c r="U542" s="257">
        <f>'Initial Info Client Demographic'!D528</f>
        <v>0</v>
      </c>
      <c r="W542" s="179">
        <f>'Initial Info Client Demographic'!E528</f>
        <v>0</v>
      </c>
      <c r="X542" s="182">
        <f>'Initial Info Client Demographic'!F528</f>
        <v>0</v>
      </c>
      <c r="Y542" s="183">
        <f>'Initial Info Client Demographic'!G528</f>
        <v>0</v>
      </c>
      <c r="Z542" s="179">
        <f>'Initial Info Client Demographic'!H528</f>
        <v>0</v>
      </c>
      <c r="AA542" s="182">
        <f>'Initial Info Client Demographic'!I528</f>
        <v>0</v>
      </c>
      <c r="AB542" s="183">
        <f>'Initial Info Client Demographic'!E528</f>
        <v>0</v>
      </c>
      <c r="AC542" s="183">
        <f>'Initial Info Client Demographic'!F528</f>
        <v>0</v>
      </c>
      <c r="AD542" s="183">
        <f>'Initial Info Client Demographic'!G528</f>
        <v>0</v>
      </c>
      <c r="AE542" s="183">
        <f>'Initial Info Client Demographic'!H528</f>
        <v>0</v>
      </c>
      <c r="AF542" s="183">
        <f>'Initial Info Client Demographic'!I528</f>
        <v>0</v>
      </c>
      <c r="AG542" s="183">
        <f>'Initial Info Client Demographic'!J528</f>
        <v>0</v>
      </c>
    </row>
    <row r="543" spans="1:33" ht="50.1" customHeight="1" x14ac:dyDescent="0.25">
      <c r="A543" s="2">
        <f t="shared" si="40"/>
        <v>516</v>
      </c>
      <c r="B543" s="321">
        <f>'Initial Info Client Demographic'!B529</f>
        <v>0</v>
      </c>
      <c r="C543" s="322">
        <f>'Initial Info Client Demographic'!C529</f>
        <v>0</v>
      </c>
      <c r="D543" s="229"/>
      <c r="E543" s="237"/>
      <c r="F543" s="234"/>
      <c r="G543" s="239"/>
      <c r="H543" s="243"/>
      <c r="I543" s="213"/>
      <c r="J543" s="214"/>
      <c r="K543" s="168"/>
      <c r="L543" s="167"/>
      <c r="M543" s="216"/>
      <c r="N543" s="141"/>
      <c r="O543" s="249">
        <f t="shared" si="37"/>
        <v>0</v>
      </c>
      <c r="P543" s="140"/>
      <c r="Q543" s="253">
        <f t="shared" si="38"/>
        <v>0</v>
      </c>
      <c r="R543" s="254">
        <f t="shared" si="39"/>
        <v>0</v>
      </c>
      <c r="S543" s="211"/>
      <c r="U543" s="257">
        <f>'Initial Info Client Demographic'!D529</f>
        <v>0</v>
      </c>
      <c r="W543" s="179">
        <f>'Initial Info Client Demographic'!E529</f>
        <v>0</v>
      </c>
      <c r="X543" s="182">
        <f>'Initial Info Client Demographic'!F529</f>
        <v>0</v>
      </c>
      <c r="Y543" s="183">
        <f>'Initial Info Client Demographic'!G529</f>
        <v>0</v>
      </c>
      <c r="Z543" s="179">
        <f>'Initial Info Client Demographic'!H529</f>
        <v>0</v>
      </c>
      <c r="AA543" s="182">
        <f>'Initial Info Client Demographic'!I529</f>
        <v>0</v>
      </c>
      <c r="AB543" s="183">
        <f>'Initial Info Client Demographic'!E529</f>
        <v>0</v>
      </c>
      <c r="AC543" s="183">
        <f>'Initial Info Client Demographic'!F529</f>
        <v>0</v>
      </c>
      <c r="AD543" s="183">
        <f>'Initial Info Client Demographic'!G529</f>
        <v>0</v>
      </c>
      <c r="AE543" s="183">
        <f>'Initial Info Client Demographic'!H529</f>
        <v>0</v>
      </c>
      <c r="AF543" s="183">
        <f>'Initial Info Client Demographic'!I529</f>
        <v>0</v>
      </c>
      <c r="AG543" s="183">
        <f>'Initial Info Client Demographic'!J529</f>
        <v>0</v>
      </c>
    </row>
    <row r="544" spans="1:33" ht="50.1" customHeight="1" x14ac:dyDescent="0.25">
      <c r="A544" s="2">
        <f t="shared" si="40"/>
        <v>517</v>
      </c>
      <c r="B544" s="319">
        <f>'Initial Info Client Demographic'!B530</f>
        <v>0</v>
      </c>
      <c r="C544" s="320">
        <f>'Initial Info Client Demographic'!C530</f>
        <v>0</v>
      </c>
      <c r="D544" s="244"/>
      <c r="E544" s="236"/>
      <c r="F544" s="259"/>
      <c r="G544" s="238"/>
      <c r="H544" s="242"/>
      <c r="I544" s="213"/>
      <c r="J544" s="214"/>
      <c r="K544" s="169"/>
      <c r="L544" s="166"/>
      <c r="M544" s="215"/>
      <c r="N544" s="123"/>
      <c r="O544" s="249">
        <f t="shared" si="37"/>
        <v>0</v>
      </c>
      <c r="P544" s="96"/>
      <c r="Q544" s="251">
        <f t="shared" si="38"/>
        <v>0</v>
      </c>
      <c r="R544" s="252">
        <f t="shared" si="39"/>
        <v>0</v>
      </c>
      <c r="S544" s="211"/>
      <c r="U544" s="257">
        <f>'Initial Info Client Demographic'!D530</f>
        <v>0</v>
      </c>
      <c r="W544" s="179">
        <f>'Initial Info Client Demographic'!E530</f>
        <v>0</v>
      </c>
      <c r="X544" s="182">
        <f>'Initial Info Client Demographic'!F530</f>
        <v>0</v>
      </c>
      <c r="Y544" s="183">
        <f>'Initial Info Client Demographic'!G530</f>
        <v>0</v>
      </c>
      <c r="Z544" s="179">
        <f>'Initial Info Client Demographic'!H530</f>
        <v>0</v>
      </c>
      <c r="AA544" s="182">
        <f>'Initial Info Client Demographic'!I530</f>
        <v>0</v>
      </c>
      <c r="AB544" s="183">
        <f>'Initial Info Client Demographic'!E530</f>
        <v>0</v>
      </c>
      <c r="AC544" s="183">
        <f>'Initial Info Client Demographic'!F530</f>
        <v>0</v>
      </c>
      <c r="AD544" s="183">
        <f>'Initial Info Client Demographic'!G530</f>
        <v>0</v>
      </c>
      <c r="AE544" s="183">
        <f>'Initial Info Client Demographic'!H530</f>
        <v>0</v>
      </c>
      <c r="AF544" s="183">
        <f>'Initial Info Client Demographic'!I530</f>
        <v>0</v>
      </c>
      <c r="AG544" s="183">
        <f>'Initial Info Client Demographic'!J530</f>
        <v>0</v>
      </c>
    </row>
    <row r="545" spans="1:33" ht="50.1" customHeight="1" x14ac:dyDescent="0.25">
      <c r="A545" s="2">
        <f t="shared" si="40"/>
        <v>518</v>
      </c>
      <c r="B545" s="321">
        <f>'Initial Info Client Demographic'!B531</f>
        <v>0</v>
      </c>
      <c r="C545" s="322">
        <f>'Initial Info Client Demographic'!C531</f>
        <v>0</v>
      </c>
      <c r="D545" s="229"/>
      <c r="E545" s="237"/>
      <c r="F545" s="234"/>
      <c r="G545" s="239"/>
      <c r="H545" s="243"/>
      <c r="I545" s="213"/>
      <c r="J545" s="214"/>
      <c r="K545" s="168"/>
      <c r="L545" s="167"/>
      <c r="M545" s="216"/>
      <c r="N545" s="141"/>
      <c r="O545" s="249">
        <f t="shared" si="37"/>
        <v>0</v>
      </c>
      <c r="P545" s="140"/>
      <c r="Q545" s="253">
        <f t="shared" si="38"/>
        <v>0</v>
      </c>
      <c r="R545" s="254">
        <f t="shared" si="39"/>
        <v>0</v>
      </c>
      <c r="S545" s="211"/>
      <c r="U545" s="257">
        <f>'Initial Info Client Demographic'!D531</f>
        <v>0</v>
      </c>
      <c r="W545" s="179">
        <f>'Initial Info Client Demographic'!E531</f>
        <v>0</v>
      </c>
      <c r="X545" s="182">
        <f>'Initial Info Client Demographic'!F531</f>
        <v>0</v>
      </c>
      <c r="Y545" s="183">
        <f>'Initial Info Client Demographic'!G531</f>
        <v>0</v>
      </c>
      <c r="Z545" s="179">
        <f>'Initial Info Client Demographic'!H531</f>
        <v>0</v>
      </c>
      <c r="AA545" s="182">
        <f>'Initial Info Client Demographic'!I531</f>
        <v>0</v>
      </c>
      <c r="AB545" s="183">
        <f>'Initial Info Client Demographic'!E531</f>
        <v>0</v>
      </c>
      <c r="AC545" s="183">
        <f>'Initial Info Client Demographic'!F531</f>
        <v>0</v>
      </c>
      <c r="AD545" s="183">
        <f>'Initial Info Client Demographic'!G531</f>
        <v>0</v>
      </c>
      <c r="AE545" s="183">
        <f>'Initial Info Client Demographic'!H531</f>
        <v>0</v>
      </c>
      <c r="AF545" s="183">
        <f>'Initial Info Client Demographic'!I531</f>
        <v>0</v>
      </c>
      <c r="AG545" s="183">
        <f>'Initial Info Client Demographic'!J531</f>
        <v>0</v>
      </c>
    </row>
    <row r="546" spans="1:33" ht="50.1" customHeight="1" x14ac:dyDescent="0.25">
      <c r="A546" s="2">
        <f t="shared" si="40"/>
        <v>519</v>
      </c>
      <c r="B546" s="319">
        <f>'Initial Info Client Demographic'!B532</f>
        <v>0</v>
      </c>
      <c r="C546" s="320">
        <f>'Initial Info Client Demographic'!C532</f>
        <v>0</v>
      </c>
      <c r="D546" s="244"/>
      <c r="E546" s="236"/>
      <c r="F546" s="259"/>
      <c r="G546" s="240"/>
      <c r="H546" s="242"/>
      <c r="I546" s="213"/>
      <c r="J546" s="214"/>
      <c r="K546" s="169"/>
      <c r="L546" s="166"/>
      <c r="M546" s="215"/>
      <c r="N546" s="123"/>
      <c r="O546" s="249">
        <f t="shared" si="37"/>
        <v>0</v>
      </c>
      <c r="P546" s="96"/>
      <c r="Q546" s="251">
        <f t="shared" si="38"/>
        <v>0</v>
      </c>
      <c r="R546" s="252">
        <f t="shared" si="39"/>
        <v>0</v>
      </c>
      <c r="S546" s="211"/>
      <c r="U546" s="257">
        <f>'Initial Info Client Demographic'!D532</f>
        <v>0</v>
      </c>
      <c r="W546" s="179">
        <f>'Initial Info Client Demographic'!E532</f>
        <v>0</v>
      </c>
      <c r="X546" s="182">
        <f>'Initial Info Client Demographic'!F532</f>
        <v>0</v>
      </c>
      <c r="Y546" s="183">
        <f>'Initial Info Client Demographic'!G532</f>
        <v>0</v>
      </c>
      <c r="Z546" s="179">
        <f>'Initial Info Client Demographic'!H532</f>
        <v>0</v>
      </c>
      <c r="AA546" s="182">
        <f>'Initial Info Client Demographic'!I532</f>
        <v>0</v>
      </c>
      <c r="AB546" s="183">
        <f>'Initial Info Client Demographic'!E532</f>
        <v>0</v>
      </c>
      <c r="AC546" s="183">
        <f>'Initial Info Client Demographic'!F532</f>
        <v>0</v>
      </c>
      <c r="AD546" s="183">
        <f>'Initial Info Client Demographic'!G532</f>
        <v>0</v>
      </c>
      <c r="AE546" s="183">
        <f>'Initial Info Client Demographic'!H532</f>
        <v>0</v>
      </c>
      <c r="AF546" s="183">
        <f>'Initial Info Client Demographic'!I532</f>
        <v>0</v>
      </c>
      <c r="AG546" s="183">
        <f>'Initial Info Client Demographic'!J532</f>
        <v>0</v>
      </c>
    </row>
    <row r="547" spans="1:33" ht="50.1" customHeight="1" x14ac:dyDescent="0.25">
      <c r="A547" s="2">
        <f t="shared" si="40"/>
        <v>520</v>
      </c>
      <c r="B547" s="321">
        <f>'Initial Info Client Demographic'!B533</f>
        <v>0</v>
      </c>
      <c r="C547" s="322">
        <f>'Initial Info Client Demographic'!C533</f>
        <v>0</v>
      </c>
      <c r="D547" s="229"/>
      <c r="E547" s="237"/>
      <c r="F547" s="234"/>
      <c r="G547" s="241"/>
      <c r="H547" s="243"/>
      <c r="I547" s="213"/>
      <c r="J547" s="214"/>
      <c r="K547" s="168"/>
      <c r="L547" s="167"/>
      <c r="M547" s="216"/>
      <c r="N547" s="141"/>
      <c r="O547" s="249">
        <f t="shared" si="37"/>
        <v>0</v>
      </c>
      <c r="P547" s="140"/>
      <c r="Q547" s="253">
        <f t="shared" si="38"/>
        <v>0</v>
      </c>
      <c r="R547" s="254">
        <f t="shared" si="39"/>
        <v>0</v>
      </c>
      <c r="S547" s="211"/>
      <c r="U547" s="257">
        <f>'Initial Info Client Demographic'!D533</f>
        <v>0</v>
      </c>
      <c r="W547" s="179">
        <f>'Initial Info Client Demographic'!E533</f>
        <v>0</v>
      </c>
      <c r="X547" s="182">
        <f>'Initial Info Client Demographic'!F533</f>
        <v>0</v>
      </c>
      <c r="Y547" s="183">
        <f>'Initial Info Client Demographic'!G533</f>
        <v>0</v>
      </c>
      <c r="Z547" s="179">
        <f>'Initial Info Client Demographic'!H533</f>
        <v>0</v>
      </c>
      <c r="AA547" s="182">
        <f>'Initial Info Client Demographic'!I533</f>
        <v>0</v>
      </c>
      <c r="AB547" s="183">
        <f>'Initial Info Client Demographic'!E533</f>
        <v>0</v>
      </c>
      <c r="AC547" s="183">
        <f>'Initial Info Client Demographic'!F533</f>
        <v>0</v>
      </c>
      <c r="AD547" s="183">
        <f>'Initial Info Client Demographic'!G533</f>
        <v>0</v>
      </c>
      <c r="AE547" s="183">
        <f>'Initial Info Client Demographic'!H533</f>
        <v>0</v>
      </c>
      <c r="AF547" s="183">
        <f>'Initial Info Client Demographic'!I533</f>
        <v>0</v>
      </c>
      <c r="AG547" s="183">
        <f>'Initial Info Client Demographic'!J533</f>
        <v>0</v>
      </c>
    </row>
    <row r="548" spans="1:33" ht="50.1" customHeight="1" x14ac:dyDescent="0.25">
      <c r="A548" s="2">
        <f t="shared" si="40"/>
        <v>521</v>
      </c>
      <c r="B548" s="319">
        <f>'Initial Info Client Demographic'!B534</f>
        <v>0</v>
      </c>
      <c r="C548" s="320">
        <f>'Initial Info Client Demographic'!C534</f>
        <v>0</v>
      </c>
      <c r="D548" s="244"/>
      <c r="E548" s="236"/>
      <c r="F548" s="259"/>
      <c r="G548" s="238"/>
      <c r="H548" s="242"/>
      <c r="I548" s="213"/>
      <c r="J548" s="214"/>
      <c r="K548" s="169"/>
      <c r="L548" s="166"/>
      <c r="M548" s="215"/>
      <c r="N548" s="123"/>
      <c r="O548" s="249">
        <f t="shared" si="37"/>
        <v>0</v>
      </c>
      <c r="P548" s="96"/>
      <c r="Q548" s="251">
        <f t="shared" si="38"/>
        <v>0</v>
      </c>
      <c r="R548" s="252">
        <f t="shared" si="39"/>
        <v>0</v>
      </c>
      <c r="S548" s="211"/>
      <c r="U548" s="257">
        <f>'Initial Info Client Demographic'!D534</f>
        <v>0</v>
      </c>
      <c r="W548" s="179">
        <f>'Initial Info Client Demographic'!E534</f>
        <v>0</v>
      </c>
      <c r="X548" s="182">
        <f>'Initial Info Client Demographic'!F534</f>
        <v>0</v>
      </c>
      <c r="Y548" s="183">
        <f>'Initial Info Client Demographic'!G534</f>
        <v>0</v>
      </c>
      <c r="Z548" s="179">
        <f>'Initial Info Client Demographic'!H534</f>
        <v>0</v>
      </c>
      <c r="AA548" s="182">
        <f>'Initial Info Client Demographic'!I534</f>
        <v>0</v>
      </c>
      <c r="AB548" s="183">
        <f>'Initial Info Client Demographic'!E534</f>
        <v>0</v>
      </c>
      <c r="AC548" s="183">
        <f>'Initial Info Client Demographic'!F534</f>
        <v>0</v>
      </c>
      <c r="AD548" s="183">
        <f>'Initial Info Client Demographic'!G534</f>
        <v>0</v>
      </c>
      <c r="AE548" s="183">
        <f>'Initial Info Client Demographic'!H534</f>
        <v>0</v>
      </c>
      <c r="AF548" s="183">
        <f>'Initial Info Client Demographic'!I534</f>
        <v>0</v>
      </c>
      <c r="AG548" s="183">
        <f>'Initial Info Client Demographic'!J534</f>
        <v>0</v>
      </c>
    </row>
    <row r="549" spans="1:33" ht="50.1" customHeight="1" x14ac:dyDescent="0.25">
      <c r="A549" s="2">
        <f t="shared" si="40"/>
        <v>522</v>
      </c>
      <c r="B549" s="321">
        <f>'Initial Info Client Demographic'!B535</f>
        <v>0</v>
      </c>
      <c r="C549" s="322">
        <f>'Initial Info Client Demographic'!C535</f>
        <v>0</v>
      </c>
      <c r="D549" s="229"/>
      <c r="E549" s="237"/>
      <c r="F549" s="234"/>
      <c r="G549" s="239"/>
      <c r="H549" s="243"/>
      <c r="I549" s="213"/>
      <c r="J549" s="214"/>
      <c r="K549" s="168"/>
      <c r="L549" s="167"/>
      <c r="M549" s="216"/>
      <c r="N549" s="141"/>
      <c r="O549" s="249">
        <f t="shared" si="37"/>
        <v>0</v>
      </c>
      <c r="P549" s="140"/>
      <c r="Q549" s="253">
        <f t="shared" si="38"/>
        <v>0</v>
      </c>
      <c r="R549" s="254">
        <f t="shared" si="39"/>
        <v>0</v>
      </c>
      <c r="S549" s="211"/>
      <c r="U549" s="257">
        <f>'Initial Info Client Demographic'!D535</f>
        <v>0</v>
      </c>
      <c r="W549" s="179">
        <f>'Initial Info Client Demographic'!E535</f>
        <v>0</v>
      </c>
      <c r="X549" s="182">
        <f>'Initial Info Client Demographic'!F535</f>
        <v>0</v>
      </c>
      <c r="Y549" s="183">
        <f>'Initial Info Client Demographic'!G535</f>
        <v>0</v>
      </c>
      <c r="Z549" s="179">
        <f>'Initial Info Client Demographic'!H535</f>
        <v>0</v>
      </c>
      <c r="AA549" s="182">
        <f>'Initial Info Client Demographic'!I535</f>
        <v>0</v>
      </c>
      <c r="AB549" s="183">
        <f>'Initial Info Client Demographic'!E535</f>
        <v>0</v>
      </c>
      <c r="AC549" s="183">
        <f>'Initial Info Client Demographic'!F535</f>
        <v>0</v>
      </c>
      <c r="AD549" s="183">
        <f>'Initial Info Client Demographic'!G535</f>
        <v>0</v>
      </c>
      <c r="AE549" s="183">
        <f>'Initial Info Client Demographic'!H535</f>
        <v>0</v>
      </c>
      <c r="AF549" s="183">
        <f>'Initial Info Client Demographic'!I535</f>
        <v>0</v>
      </c>
      <c r="AG549" s="183">
        <f>'Initial Info Client Demographic'!J535</f>
        <v>0</v>
      </c>
    </row>
    <row r="550" spans="1:33" ht="50.1" customHeight="1" x14ac:dyDescent="0.25">
      <c r="A550" s="2">
        <f t="shared" si="40"/>
        <v>523</v>
      </c>
      <c r="B550" s="319">
        <f>'Initial Info Client Demographic'!B536</f>
        <v>0</v>
      </c>
      <c r="C550" s="320">
        <f>'Initial Info Client Demographic'!C536</f>
        <v>0</v>
      </c>
      <c r="D550" s="244"/>
      <c r="E550" s="236"/>
      <c r="F550" s="259"/>
      <c r="G550" s="238"/>
      <c r="H550" s="242"/>
      <c r="I550" s="213"/>
      <c r="J550" s="214"/>
      <c r="K550" s="169"/>
      <c r="L550" s="166"/>
      <c r="M550" s="215"/>
      <c r="N550" s="123"/>
      <c r="O550" s="249">
        <f t="shared" si="37"/>
        <v>0</v>
      </c>
      <c r="P550" s="96"/>
      <c r="Q550" s="251">
        <f t="shared" si="38"/>
        <v>0</v>
      </c>
      <c r="R550" s="252">
        <f t="shared" si="39"/>
        <v>0</v>
      </c>
      <c r="S550" s="211"/>
      <c r="U550" s="257">
        <f>'Initial Info Client Demographic'!D536</f>
        <v>0</v>
      </c>
      <c r="W550" s="179">
        <f>'Initial Info Client Demographic'!E536</f>
        <v>0</v>
      </c>
      <c r="X550" s="182">
        <f>'Initial Info Client Demographic'!F536</f>
        <v>0</v>
      </c>
      <c r="Y550" s="183">
        <f>'Initial Info Client Demographic'!G536</f>
        <v>0</v>
      </c>
      <c r="Z550" s="179">
        <f>'Initial Info Client Demographic'!H536</f>
        <v>0</v>
      </c>
      <c r="AA550" s="182">
        <f>'Initial Info Client Demographic'!I536</f>
        <v>0</v>
      </c>
      <c r="AB550" s="183">
        <f>'Initial Info Client Demographic'!E536</f>
        <v>0</v>
      </c>
      <c r="AC550" s="183">
        <f>'Initial Info Client Demographic'!F536</f>
        <v>0</v>
      </c>
      <c r="AD550" s="183">
        <f>'Initial Info Client Demographic'!G536</f>
        <v>0</v>
      </c>
      <c r="AE550" s="183">
        <f>'Initial Info Client Demographic'!H536</f>
        <v>0</v>
      </c>
      <c r="AF550" s="183">
        <f>'Initial Info Client Demographic'!I536</f>
        <v>0</v>
      </c>
      <c r="AG550" s="183">
        <f>'Initial Info Client Demographic'!J536</f>
        <v>0</v>
      </c>
    </row>
    <row r="551" spans="1:33" ht="50.1" customHeight="1" x14ac:dyDescent="0.25">
      <c r="A551" s="2">
        <f t="shared" si="40"/>
        <v>524</v>
      </c>
      <c r="B551" s="321">
        <f>'Initial Info Client Demographic'!B537</f>
        <v>0</v>
      </c>
      <c r="C551" s="322">
        <f>'Initial Info Client Demographic'!C537</f>
        <v>0</v>
      </c>
      <c r="D551" s="229"/>
      <c r="E551" s="237"/>
      <c r="F551" s="234"/>
      <c r="G551" s="239"/>
      <c r="H551" s="243"/>
      <c r="I551" s="213"/>
      <c r="J551" s="214"/>
      <c r="K551" s="168"/>
      <c r="L551" s="167"/>
      <c r="M551" s="216"/>
      <c r="N551" s="141"/>
      <c r="O551" s="249">
        <f t="shared" si="37"/>
        <v>0</v>
      </c>
      <c r="P551" s="140"/>
      <c r="Q551" s="253">
        <f t="shared" si="38"/>
        <v>0</v>
      </c>
      <c r="R551" s="254">
        <f t="shared" si="39"/>
        <v>0</v>
      </c>
      <c r="S551" s="211"/>
      <c r="U551" s="257">
        <f>'Initial Info Client Demographic'!D537</f>
        <v>0</v>
      </c>
      <c r="W551" s="179">
        <f>'Initial Info Client Demographic'!E537</f>
        <v>0</v>
      </c>
      <c r="X551" s="182">
        <f>'Initial Info Client Demographic'!F537</f>
        <v>0</v>
      </c>
      <c r="Y551" s="183">
        <f>'Initial Info Client Demographic'!G537</f>
        <v>0</v>
      </c>
      <c r="Z551" s="179">
        <f>'Initial Info Client Demographic'!H537</f>
        <v>0</v>
      </c>
      <c r="AA551" s="182">
        <f>'Initial Info Client Demographic'!I537</f>
        <v>0</v>
      </c>
      <c r="AB551" s="183">
        <f>'Initial Info Client Demographic'!E537</f>
        <v>0</v>
      </c>
      <c r="AC551" s="183">
        <f>'Initial Info Client Demographic'!F537</f>
        <v>0</v>
      </c>
      <c r="AD551" s="183">
        <f>'Initial Info Client Demographic'!G537</f>
        <v>0</v>
      </c>
      <c r="AE551" s="183">
        <f>'Initial Info Client Demographic'!H537</f>
        <v>0</v>
      </c>
      <c r="AF551" s="183">
        <f>'Initial Info Client Demographic'!I537</f>
        <v>0</v>
      </c>
      <c r="AG551" s="183">
        <f>'Initial Info Client Demographic'!J537</f>
        <v>0</v>
      </c>
    </row>
    <row r="552" spans="1:33" ht="50.1" customHeight="1" x14ac:dyDescent="0.25">
      <c r="A552" s="2">
        <f t="shared" si="40"/>
        <v>525</v>
      </c>
      <c r="B552" s="319">
        <f>'Initial Info Client Demographic'!B538</f>
        <v>0</v>
      </c>
      <c r="C552" s="320">
        <f>'Initial Info Client Demographic'!C538</f>
        <v>0</v>
      </c>
      <c r="D552" s="244"/>
      <c r="E552" s="236"/>
      <c r="F552" s="259"/>
      <c r="G552" s="238"/>
      <c r="H552" s="242"/>
      <c r="I552" s="213"/>
      <c r="J552" s="214"/>
      <c r="K552" s="169"/>
      <c r="L552" s="166"/>
      <c r="M552" s="215"/>
      <c r="N552" s="123"/>
      <c r="O552" s="249">
        <f t="shared" si="37"/>
        <v>0</v>
      </c>
      <c r="P552" s="96"/>
      <c r="Q552" s="251">
        <f t="shared" si="38"/>
        <v>0</v>
      </c>
      <c r="R552" s="252">
        <f t="shared" si="39"/>
        <v>0</v>
      </c>
      <c r="S552" s="211"/>
      <c r="U552" s="257">
        <f>'Initial Info Client Demographic'!D538</f>
        <v>0</v>
      </c>
      <c r="W552" s="179">
        <f>'Initial Info Client Demographic'!E538</f>
        <v>0</v>
      </c>
      <c r="X552" s="182">
        <f>'Initial Info Client Demographic'!F538</f>
        <v>0</v>
      </c>
      <c r="Y552" s="183">
        <f>'Initial Info Client Demographic'!G538</f>
        <v>0</v>
      </c>
      <c r="Z552" s="179">
        <f>'Initial Info Client Demographic'!H538</f>
        <v>0</v>
      </c>
      <c r="AA552" s="182">
        <f>'Initial Info Client Demographic'!I538</f>
        <v>0</v>
      </c>
      <c r="AB552" s="183">
        <f>'Initial Info Client Demographic'!E538</f>
        <v>0</v>
      </c>
      <c r="AC552" s="183">
        <f>'Initial Info Client Demographic'!F538</f>
        <v>0</v>
      </c>
      <c r="AD552" s="183">
        <f>'Initial Info Client Demographic'!G538</f>
        <v>0</v>
      </c>
      <c r="AE552" s="183">
        <f>'Initial Info Client Demographic'!H538</f>
        <v>0</v>
      </c>
      <c r="AF552" s="183">
        <f>'Initial Info Client Demographic'!I538</f>
        <v>0</v>
      </c>
      <c r="AG552" s="183">
        <f>'Initial Info Client Demographic'!J538</f>
        <v>0</v>
      </c>
    </row>
    <row r="553" spans="1:33" ht="50.1" customHeight="1" x14ac:dyDescent="0.25">
      <c r="A553" s="2">
        <f t="shared" si="40"/>
        <v>526</v>
      </c>
      <c r="B553" s="321">
        <f>'Initial Info Client Demographic'!B539</f>
        <v>0</v>
      </c>
      <c r="C553" s="322">
        <f>'Initial Info Client Demographic'!C539</f>
        <v>0</v>
      </c>
      <c r="D553" s="229"/>
      <c r="E553" s="237"/>
      <c r="F553" s="234"/>
      <c r="G553" s="239"/>
      <c r="H553" s="243"/>
      <c r="I553" s="213"/>
      <c r="J553" s="214"/>
      <c r="K553" s="168"/>
      <c r="L553" s="167"/>
      <c r="M553" s="216"/>
      <c r="N553" s="141"/>
      <c r="O553" s="249">
        <f t="shared" si="37"/>
        <v>0</v>
      </c>
      <c r="P553" s="140"/>
      <c r="Q553" s="253">
        <f t="shared" si="38"/>
        <v>0</v>
      </c>
      <c r="R553" s="254">
        <f t="shared" si="39"/>
        <v>0</v>
      </c>
      <c r="S553" s="211"/>
      <c r="U553" s="257">
        <f>'Initial Info Client Demographic'!D539</f>
        <v>0</v>
      </c>
      <c r="W553" s="179">
        <f>'Initial Info Client Demographic'!E539</f>
        <v>0</v>
      </c>
      <c r="X553" s="182">
        <f>'Initial Info Client Demographic'!F539</f>
        <v>0</v>
      </c>
      <c r="Y553" s="183">
        <f>'Initial Info Client Demographic'!G539</f>
        <v>0</v>
      </c>
      <c r="Z553" s="179">
        <f>'Initial Info Client Demographic'!H539</f>
        <v>0</v>
      </c>
      <c r="AA553" s="182">
        <f>'Initial Info Client Demographic'!I539</f>
        <v>0</v>
      </c>
      <c r="AB553" s="183">
        <f>'Initial Info Client Demographic'!E539</f>
        <v>0</v>
      </c>
      <c r="AC553" s="183">
        <f>'Initial Info Client Demographic'!F539</f>
        <v>0</v>
      </c>
      <c r="AD553" s="183">
        <f>'Initial Info Client Demographic'!G539</f>
        <v>0</v>
      </c>
      <c r="AE553" s="183">
        <f>'Initial Info Client Demographic'!H539</f>
        <v>0</v>
      </c>
      <c r="AF553" s="183">
        <f>'Initial Info Client Demographic'!I539</f>
        <v>0</v>
      </c>
      <c r="AG553" s="183">
        <f>'Initial Info Client Demographic'!J539</f>
        <v>0</v>
      </c>
    </row>
    <row r="554" spans="1:33" ht="50.1" customHeight="1" x14ac:dyDescent="0.25">
      <c r="A554" s="2">
        <f t="shared" si="40"/>
        <v>527</v>
      </c>
      <c r="B554" s="319">
        <f>'Initial Info Client Demographic'!B540</f>
        <v>0</v>
      </c>
      <c r="C554" s="320">
        <f>'Initial Info Client Demographic'!C540</f>
        <v>0</v>
      </c>
      <c r="D554" s="244"/>
      <c r="E554" s="236"/>
      <c r="F554" s="259"/>
      <c r="G554" s="238"/>
      <c r="H554" s="242"/>
      <c r="I554" s="213"/>
      <c r="J554" s="214"/>
      <c r="K554" s="169"/>
      <c r="L554" s="166"/>
      <c r="M554" s="215"/>
      <c r="N554" s="123"/>
      <c r="O554" s="249">
        <f t="shared" si="37"/>
        <v>0</v>
      </c>
      <c r="P554" s="96"/>
      <c r="Q554" s="251">
        <f t="shared" si="38"/>
        <v>0</v>
      </c>
      <c r="R554" s="252">
        <f t="shared" si="39"/>
        <v>0</v>
      </c>
      <c r="S554" s="211"/>
      <c r="U554" s="257">
        <f>'Initial Info Client Demographic'!D540</f>
        <v>0</v>
      </c>
      <c r="W554" s="179">
        <f>'Initial Info Client Demographic'!E540</f>
        <v>0</v>
      </c>
      <c r="X554" s="182">
        <f>'Initial Info Client Demographic'!F540</f>
        <v>0</v>
      </c>
      <c r="Y554" s="183">
        <f>'Initial Info Client Demographic'!G540</f>
        <v>0</v>
      </c>
      <c r="Z554" s="179">
        <f>'Initial Info Client Demographic'!H540</f>
        <v>0</v>
      </c>
      <c r="AA554" s="182">
        <f>'Initial Info Client Demographic'!I540</f>
        <v>0</v>
      </c>
      <c r="AB554" s="183">
        <f>'Initial Info Client Demographic'!E540</f>
        <v>0</v>
      </c>
      <c r="AC554" s="183">
        <f>'Initial Info Client Demographic'!F540</f>
        <v>0</v>
      </c>
      <c r="AD554" s="183">
        <f>'Initial Info Client Demographic'!G540</f>
        <v>0</v>
      </c>
      <c r="AE554" s="183">
        <f>'Initial Info Client Demographic'!H540</f>
        <v>0</v>
      </c>
      <c r="AF554" s="183">
        <f>'Initial Info Client Demographic'!I540</f>
        <v>0</v>
      </c>
      <c r="AG554" s="183">
        <f>'Initial Info Client Demographic'!J540</f>
        <v>0</v>
      </c>
    </row>
    <row r="555" spans="1:33" ht="50.1" customHeight="1" x14ac:dyDescent="0.25">
      <c r="A555" s="2">
        <f t="shared" si="40"/>
        <v>528</v>
      </c>
      <c r="B555" s="321">
        <f>'Initial Info Client Demographic'!B541</f>
        <v>0</v>
      </c>
      <c r="C555" s="322">
        <f>'Initial Info Client Demographic'!C541</f>
        <v>0</v>
      </c>
      <c r="D555" s="229"/>
      <c r="E555" s="237"/>
      <c r="F555" s="234"/>
      <c r="G555" s="239"/>
      <c r="H555" s="243"/>
      <c r="I555" s="213"/>
      <c r="J555" s="214"/>
      <c r="K555" s="168"/>
      <c r="L555" s="167"/>
      <c r="M555" s="216"/>
      <c r="N555" s="141"/>
      <c r="O555" s="249">
        <f t="shared" si="37"/>
        <v>0</v>
      </c>
      <c r="P555" s="140"/>
      <c r="Q555" s="253">
        <f t="shared" si="38"/>
        <v>0</v>
      </c>
      <c r="R555" s="254">
        <f t="shared" si="39"/>
        <v>0</v>
      </c>
      <c r="S555" s="211"/>
      <c r="U555" s="257">
        <f>'Initial Info Client Demographic'!D541</f>
        <v>0</v>
      </c>
      <c r="W555" s="179">
        <f>'Initial Info Client Demographic'!E541</f>
        <v>0</v>
      </c>
      <c r="X555" s="182">
        <f>'Initial Info Client Demographic'!F541</f>
        <v>0</v>
      </c>
      <c r="Y555" s="183">
        <f>'Initial Info Client Demographic'!G541</f>
        <v>0</v>
      </c>
      <c r="Z555" s="179">
        <f>'Initial Info Client Demographic'!H541</f>
        <v>0</v>
      </c>
      <c r="AA555" s="182">
        <f>'Initial Info Client Demographic'!I541</f>
        <v>0</v>
      </c>
      <c r="AB555" s="183">
        <f>'Initial Info Client Demographic'!E541</f>
        <v>0</v>
      </c>
      <c r="AC555" s="183">
        <f>'Initial Info Client Demographic'!F541</f>
        <v>0</v>
      </c>
      <c r="AD555" s="183">
        <f>'Initial Info Client Demographic'!G541</f>
        <v>0</v>
      </c>
      <c r="AE555" s="183">
        <f>'Initial Info Client Demographic'!H541</f>
        <v>0</v>
      </c>
      <c r="AF555" s="183">
        <f>'Initial Info Client Demographic'!I541</f>
        <v>0</v>
      </c>
      <c r="AG555" s="183">
        <f>'Initial Info Client Demographic'!J541</f>
        <v>0</v>
      </c>
    </row>
    <row r="556" spans="1:33" ht="50.1" customHeight="1" x14ac:dyDescent="0.25">
      <c r="A556" s="2">
        <f t="shared" si="40"/>
        <v>529</v>
      </c>
      <c r="B556" s="319">
        <f>'Initial Info Client Demographic'!B542</f>
        <v>0</v>
      </c>
      <c r="C556" s="320">
        <f>'Initial Info Client Demographic'!C542</f>
        <v>0</v>
      </c>
      <c r="D556" s="244"/>
      <c r="E556" s="236"/>
      <c r="F556" s="259"/>
      <c r="G556" s="240"/>
      <c r="H556" s="242"/>
      <c r="I556" s="213"/>
      <c r="J556" s="214"/>
      <c r="K556" s="169"/>
      <c r="L556" s="166"/>
      <c r="M556" s="215"/>
      <c r="N556" s="123"/>
      <c r="O556" s="249">
        <f t="shared" si="37"/>
        <v>0</v>
      </c>
      <c r="P556" s="96"/>
      <c r="Q556" s="251">
        <f t="shared" si="38"/>
        <v>0</v>
      </c>
      <c r="R556" s="252">
        <f t="shared" si="39"/>
        <v>0</v>
      </c>
      <c r="S556" s="211"/>
      <c r="U556" s="257">
        <f>'Initial Info Client Demographic'!D542</f>
        <v>0</v>
      </c>
      <c r="W556" s="179">
        <f>'Initial Info Client Demographic'!E542</f>
        <v>0</v>
      </c>
      <c r="X556" s="182">
        <f>'Initial Info Client Demographic'!F542</f>
        <v>0</v>
      </c>
      <c r="Y556" s="183">
        <f>'Initial Info Client Demographic'!G542</f>
        <v>0</v>
      </c>
      <c r="Z556" s="179">
        <f>'Initial Info Client Demographic'!H542</f>
        <v>0</v>
      </c>
      <c r="AA556" s="182">
        <f>'Initial Info Client Demographic'!I542</f>
        <v>0</v>
      </c>
      <c r="AB556" s="183">
        <f>'Initial Info Client Demographic'!E542</f>
        <v>0</v>
      </c>
      <c r="AC556" s="183">
        <f>'Initial Info Client Demographic'!F542</f>
        <v>0</v>
      </c>
      <c r="AD556" s="183">
        <f>'Initial Info Client Demographic'!G542</f>
        <v>0</v>
      </c>
      <c r="AE556" s="183">
        <f>'Initial Info Client Demographic'!H542</f>
        <v>0</v>
      </c>
      <c r="AF556" s="183">
        <f>'Initial Info Client Demographic'!I542</f>
        <v>0</v>
      </c>
      <c r="AG556" s="183">
        <f>'Initial Info Client Demographic'!J542</f>
        <v>0</v>
      </c>
    </row>
    <row r="557" spans="1:33" ht="50.1" customHeight="1" x14ac:dyDescent="0.25">
      <c r="A557" s="2">
        <f t="shared" si="40"/>
        <v>530</v>
      </c>
      <c r="B557" s="321">
        <f>'Initial Info Client Demographic'!B543</f>
        <v>0</v>
      </c>
      <c r="C557" s="322">
        <f>'Initial Info Client Demographic'!C543</f>
        <v>0</v>
      </c>
      <c r="D557" s="229"/>
      <c r="E557" s="237"/>
      <c r="F557" s="234"/>
      <c r="G557" s="241"/>
      <c r="H557" s="243"/>
      <c r="I557" s="213"/>
      <c r="J557" s="214"/>
      <c r="K557" s="168"/>
      <c r="L557" s="167"/>
      <c r="M557" s="216"/>
      <c r="N557" s="141"/>
      <c r="O557" s="249">
        <f t="shared" si="37"/>
        <v>0</v>
      </c>
      <c r="P557" s="140"/>
      <c r="Q557" s="253">
        <f t="shared" si="38"/>
        <v>0</v>
      </c>
      <c r="R557" s="254">
        <f t="shared" si="39"/>
        <v>0</v>
      </c>
      <c r="S557" s="211"/>
      <c r="U557" s="257">
        <f>'Initial Info Client Demographic'!D543</f>
        <v>0</v>
      </c>
      <c r="W557" s="179">
        <f>'Initial Info Client Demographic'!E543</f>
        <v>0</v>
      </c>
      <c r="X557" s="182">
        <f>'Initial Info Client Demographic'!F543</f>
        <v>0</v>
      </c>
      <c r="Y557" s="183">
        <f>'Initial Info Client Demographic'!G543</f>
        <v>0</v>
      </c>
      <c r="Z557" s="179">
        <f>'Initial Info Client Demographic'!H543</f>
        <v>0</v>
      </c>
      <c r="AA557" s="182">
        <f>'Initial Info Client Demographic'!I543</f>
        <v>0</v>
      </c>
      <c r="AB557" s="183">
        <f>'Initial Info Client Demographic'!E543</f>
        <v>0</v>
      </c>
      <c r="AC557" s="183">
        <f>'Initial Info Client Demographic'!F543</f>
        <v>0</v>
      </c>
      <c r="AD557" s="183">
        <f>'Initial Info Client Demographic'!G543</f>
        <v>0</v>
      </c>
      <c r="AE557" s="183">
        <f>'Initial Info Client Demographic'!H543</f>
        <v>0</v>
      </c>
      <c r="AF557" s="183">
        <f>'Initial Info Client Demographic'!I543</f>
        <v>0</v>
      </c>
      <c r="AG557" s="183">
        <f>'Initial Info Client Demographic'!J543</f>
        <v>0</v>
      </c>
    </row>
    <row r="558" spans="1:33" ht="50.1" customHeight="1" x14ac:dyDescent="0.25">
      <c r="A558" s="2">
        <f t="shared" si="40"/>
        <v>531</v>
      </c>
      <c r="B558" s="319">
        <f>'Initial Info Client Demographic'!B544</f>
        <v>0</v>
      </c>
      <c r="C558" s="320">
        <f>'Initial Info Client Demographic'!C544</f>
        <v>0</v>
      </c>
      <c r="D558" s="244"/>
      <c r="E558" s="236"/>
      <c r="F558" s="259"/>
      <c r="G558" s="238"/>
      <c r="H558" s="242"/>
      <c r="I558" s="213"/>
      <c r="J558" s="214"/>
      <c r="K558" s="169"/>
      <c r="L558" s="166"/>
      <c r="M558" s="215"/>
      <c r="N558" s="123"/>
      <c r="O558" s="249">
        <f t="shared" si="37"/>
        <v>0</v>
      </c>
      <c r="P558" s="96"/>
      <c r="Q558" s="251">
        <f t="shared" si="38"/>
        <v>0</v>
      </c>
      <c r="R558" s="252">
        <f t="shared" si="39"/>
        <v>0</v>
      </c>
      <c r="S558" s="211"/>
      <c r="U558" s="257">
        <f>'Initial Info Client Demographic'!D544</f>
        <v>0</v>
      </c>
      <c r="W558" s="179">
        <f>'Initial Info Client Demographic'!E544</f>
        <v>0</v>
      </c>
      <c r="X558" s="182">
        <f>'Initial Info Client Demographic'!F544</f>
        <v>0</v>
      </c>
      <c r="Y558" s="183">
        <f>'Initial Info Client Demographic'!G544</f>
        <v>0</v>
      </c>
      <c r="Z558" s="179">
        <f>'Initial Info Client Demographic'!H544</f>
        <v>0</v>
      </c>
      <c r="AA558" s="182">
        <f>'Initial Info Client Demographic'!I544</f>
        <v>0</v>
      </c>
      <c r="AB558" s="183">
        <f>'Initial Info Client Demographic'!E544</f>
        <v>0</v>
      </c>
      <c r="AC558" s="183">
        <f>'Initial Info Client Demographic'!F544</f>
        <v>0</v>
      </c>
      <c r="AD558" s="183">
        <f>'Initial Info Client Demographic'!G544</f>
        <v>0</v>
      </c>
      <c r="AE558" s="183">
        <f>'Initial Info Client Demographic'!H544</f>
        <v>0</v>
      </c>
      <c r="AF558" s="183">
        <f>'Initial Info Client Demographic'!I544</f>
        <v>0</v>
      </c>
      <c r="AG558" s="183">
        <f>'Initial Info Client Demographic'!J544</f>
        <v>0</v>
      </c>
    </row>
    <row r="559" spans="1:33" ht="50.1" customHeight="1" x14ac:dyDescent="0.25">
      <c r="A559" s="2">
        <f t="shared" si="40"/>
        <v>532</v>
      </c>
      <c r="B559" s="321">
        <f>'Initial Info Client Demographic'!B545</f>
        <v>0</v>
      </c>
      <c r="C559" s="322">
        <f>'Initial Info Client Demographic'!C545</f>
        <v>0</v>
      </c>
      <c r="D559" s="229"/>
      <c r="E559" s="237"/>
      <c r="F559" s="234"/>
      <c r="G559" s="239"/>
      <c r="H559" s="243"/>
      <c r="I559" s="213"/>
      <c r="J559" s="214"/>
      <c r="K559" s="168"/>
      <c r="L559" s="167"/>
      <c r="M559" s="216"/>
      <c r="N559" s="141"/>
      <c r="O559" s="249">
        <f t="shared" si="37"/>
        <v>0</v>
      </c>
      <c r="P559" s="140"/>
      <c r="Q559" s="253">
        <f t="shared" si="38"/>
        <v>0</v>
      </c>
      <c r="R559" s="254">
        <f t="shared" si="39"/>
        <v>0</v>
      </c>
      <c r="S559" s="211"/>
      <c r="U559" s="257">
        <f>'Initial Info Client Demographic'!D545</f>
        <v>0</v>
      </c>
      <c r="W559" s="179">
        <f>'Initial Info Client Demographic'!E545</f>
        <v>0</v>
      </c>
      <c r="X559" s="182">
        <f>'Initial Info Client Demographic'!F545</f>
        <v>0</v>
      </c>
      <c r="Y559" s="183">
        <f>'Initial Info Client Demographic'!G545</f>
        <v>0</v>
      </c>
      <c r="Z559" s="179">
        <f>'Initial Info Client Demographic'!H545</f>
        <v>0</v>
      </c>
      <c r="AA559" s="182">
        <f>'Initial Info Client Demographic'!I545</f>
        <v>0</v>
      </c>
      <c r="AB559" s="183">
        <f>'Initial Info Client Demographic'!E545</f>
        <v>0</v>
      </c>
      <c r="AC559" s="183">
        <f>'Initial Info Client Demographic'!F545</f>
        <v>0</v>
      </c>
      <c r="AD559" s="183">
        <f>'Initial Info Client Demographic'!G545</f>
        <v>0</v>
      </c>
      <c r="AE559" s="183">
        <f>'Initial Info Client Demographic'!H545</f>
        <v>0</v>
      </c>
      <c r="AF559" s="183">
        <f>'Initial Info Client Demographic'!I545</f>
        <v>0</v>
      </c>
      <c r="AG559" s="183">
        <f>'Initial Info Client Demographic'!J545</f>
        <v>0</v>
      </c>
    </row>
    <row r="560" spans="1:33" ht="50.1" customHeight="1" x14ac:dyDescent="0.25">
      <c r="A560" s="2">
        <f t="shared" si="40"/>
        <v>533</v>
      </c>
      <c r="B560" s="319">
        <f>'Initial Info Client Demographic'!B546</f>
        <v>0</v>
      </c>
      <c r="C560" s="320">
        <f>'Initial Info Client Demographic'!C546</f>
        <v>0</v>
      </c>
      <c r="D560" s="244"/>
      <c r="E560" s="236"/>
      <c r="F560" s="259"/>
      <c r="G560" s="238"/>
      <c r="H560" s="242"/>
      <c r="I560" s="213"/>
      <c r="J560" s="214"/>
      <c r="K560" s="169"/>
      <c r="L560" s="166"/>
      <c r="M560" s="215"/>
      <c r="N560" s="123"/>
      <c r="O560" s="249">
        <f t="shared" si="37"/>
        <v>0</v>
      </c>
      <c r="P560" s="96"/>
      <c r="Q560" s="251">
        <f t="shared" si="38"/>
        <v>0</v>
      </c>
      <c r="R560" s="252">
        <f t="shared" si="39"/>
        <v>0</v>
      </c>
      <c r="S560" s="211"/>
      <c r="U560" s="257">
        <f>'Initial Info Client Demographic'!D546</f>
        <v>0</v>
      </c>
      <c r="W560" s="179">
        <f>'Initial Info Client Demographic'!E546</f>
        <v>0</v>
      </c>
      <c r="X560" s="182">
        <f>'Initial Info Client Demographic'!F546</f>
        <v>0</v>
      </c>
      <c r="Y560" s="183">
        <f>'Initial Info Client Demographic'!G546</f>
        <v>0</v>
      </c>
      <c r="Z560" s="179">
        <f>'Initial Info Client Demographic'!H546</f>
        <v>0</v>
      </c>
      <c r="AA560" s="182">
        <f>'Initial Info Client Demographic'!I546</f>
        <v>0</v>
      </c>
      <c r="AB560" s="183">
        <f>'Initial Info Client Demographic'!E546</f>
        <v>0</v>
      </c>
      <c r="AC560" s="183">
        <f>'Initial Info Client Demographic'!F546</f>
        <v>0</v>
      </c>
      <c r="AD560" s="183">
        <f>'Initial Info Client Demographic'!G546</f>
        <v>0</v>
      </c>
      <c r="AE560" s="183">
        <f>'Initial Info Client Demographic'!H546</f>
        <v>0</v>
      </c>
      <c r="AF560" s="183">
        <f>'Initial Info Client Demographic'!I546</f>
        <v>0</v>
      </c>
      <c r="AG560" s="183">
        <f>'Initial Info Client Demographic'!J546</f>
        <v>0</v>
      </c>
    </row>
    <row r="561" spans="1:33" ht="50.1" customHeight="1" x14ac:dyDescent="0.25">
      <c r="A561" s="2">
        <f t="shared" si="40"/>
        <v>534</v>
      </c>
      <c r="B561" s="321">
        <f>'Initial Info Client Demographic'!B547</f>
        <v>0</v>
      </c>
      <c r="C561" s="322">
        <f>'Initial Info Client Demographic'!C547</f>
        <v>0</v>
      </c>
      <c r="D561" s="229"/>
      <c r="E561" s="237"/>
      <c r="F561" s="234"/>
      <c r="G561" s="239"/>
      <c r="H561" s="243"/>
      <c r="I561" s="213"/>
      <c r="J561" s="214"/>
      <c r="K561" s="168"/>
      <c r="L561" s="167"/>
      <c r="M561" s="216"/>
      <c r="N561" s="141"/>
      <c r="O561" s="249">
        <f t="shared" si="37"/>
        <v>0</v>
      </c>
      <c r="P561" s="140"/>
      <c r="Q561" s="253">
        <f t="shared" si="38"/>
        <v>0</v>
      </c>
      <c r="R561" s="254">
        <f t="shared" si="39"/>
        <v>0</v>
      </c>
      <c r="S561" s="211"/>
      <c r="U561" s="257">
        <f>'Initial Info Client Demographic'!D547</f>
        <v>0</v>
      </c>
      <c r="W561" s="179">
        <f>'Initial Info Client Demographic'!E547</f>
        <v>0</v>
      </c>
      <c r="X561" s="182">
        <f>'Initial Info Client Demographic'!F547</f>
        <v>0</v>
      </c>
      <c r="Y561" s="183">
        <f>'Initial Info Client Demographic'!G547</f>
        <v>0</v>
      </c>
      <c r="Z561" s="179">
        <f>'Initial Info Client Demographic'!H547</f>
        <v>0</v>
      </c>
      <c r="AA561" s="182">
        <f>'Initial Info Client Demographic'!I547</f>
        <v>0</v>
      </c>
      <c r="AB561" s="183">
        <f>'Initial Info Client Demographic'!E547</f>
        <v>0</v>
      </c>
      <c r="AC561" s="183">
        <f>'Initial Info Client Demographic'!F547</f>
        <v>0</v>
      </c>
      <c r="AD561" s="183">
        <f>'Initial Info Client Demographic'!G547</f>
        <v>0</v>
      </c>
      <c r="AE561" s="183">
        <f>'Initial Info Client Demographic'!H547</f>
        <v>0</v>
      </c>
      <c r="AF561" s="183">
        <f>'Initial Info Client Demographic'!I547</f>
        <v>0</v>
      </c>
      <c r="AG561" s="183">
        <f>'Initial Info Client Demographic'!J547</f>
        <v>0</v>
      </c>
    </row>
    <row r="562" spans="1:33" ht="50.1" customHeight="1" x14ac:dyDescent="0.25">
      <c r="A562" s="2">
        <f t="shared" si="40"/>
        <v>535</v>
      </c>
      <c r="B562" s="319">
        <f>'Initial Info Client Demographic'!B548</f>
        <v>0</v>
      </c>
      <c r="C562" s="320">
        <f>'Initial Info Client Demographic'!C548</f>
        <v>0</v>
      </c>
      <c r="D562" s="244"/>
      <c r="E562" s="236"/>
      <c r="F562" s="259"/>
      <c r="G562" s="238"/>
      <c r="H562" s="242"/>
      <c r="I562" s="213"/>
      <c r="J562" s="214"/>
      <c r="K562" s="169"/>
      <c r="L562" s="166"/>
      <c r="M562" s="215"/>
      <c r="N562" s="123"/>
      <c r="O562" s="249">
        <f t="shared" si="37"/>
        <v>0</v>
      </c>
      <c r="P562" s="96"/>
      <c r="Q562" s="251">
        <f t="shared" si="38"/>
        <v>0</v>
      </c>
      <c r="R562" s="252">
        <f t="shared" si="39"/>
        <v>0</v>
      </c>
      <c r="S562" s="211"/>
      <c r="U562" s="257">
        <f>'Initial Info Client Demographic'!D548</f>
        <v>0</v>
      </c>
      <c r="W562" s="179">
        <f>'Initial Info Client Demographic'!E548</f>
        <v>0</v>
      </c>
      <c r="X562" s="182">
        <f>'Initial Info Client Demographic'!F548</f>
        <v>0</v>
      </c>
      <c r="Y562" s="183">
        <f>'Initial Info Client Demographic'!G548</f>
        <v>0</v>
      </c>
      <c r="Z562" s="179">
        <f>'Initial Info Client Demographic'!H548</f>
        <v>0</v>
      </c>
      <c r="AA562" s="182">
        <f>'Initial Info Client Demographic'!I548</f>
        <v>0</v>
      </c>
      <c r="AB562" s="183">
        <f>'Initial Info Client Demographic'!E548</f>
        <v>0</v>
      </c>
      <c r="AC562" s="183">
        <f>'Initial Info Client Demographic'!F548</f>
        <v>0</v>
      </c>
      <c r="AD562" s="183">
        <f>'Initial Info Client Demographic'!G548</f>
        <v>0</v>
      </c>
      <c r="AE562" s="183">
        <f>'Initial Info Client Demographic'!H548</f>
        <v>0</v>
      </c>
      <c r="AF562" s="183">
        <f>'Initial Info Client Demographic'!I548</f>
        <v>0</v>
      </c>
      <c r="AG562" s="183">
        <f>'Initial Info Client Demographic'!J548</f>
        <v>0</v>
      </c>
    </row>
    <row r="563" spans="1:33" ht="50.1" customHeight="1" x14ac:dyDescent="0.25">
      <c r="A563" s="2">
        <f t="shared" si="40"/>
        <v>536</v>
      </c>
      <c r="B563" s="321">
        <f>'Initial Info Client Demographic'!B549</f>
        <v>0</v>
      </c>
      <c r="C563" s="322">
        <f>'Initial Info Client Demographic'!C549</f>
        <v>0</v>
      </c>
      <c r="D563" s="229"/>
      <c r="E563" s="237"/>
      <c r="F563" s="234"/>
      <c r="G563" s="239"/>
      <c r="H563" s="243"/>
      <c r="I563" s="213"/>
      <c r="J563" s="214"/>
      <c r="K563" s="168"/>
      <c r="L563" s="167"/>
      <c r="M563" s="216"/>
      <c r="N563" s="141"/>
      <c r="O563" s="249">
        <f t="shared" si="37"/>
        <v>0</v>
      </c>
      <c r="P563" s="140"/>
      <c r="Q563" s="253">
        <f t="shared" si="38"/>
        <v>0</v>
      </c>
      <c r="R563" s="254">
        <f t="shared" si="39"/>
        <v>0</v>
      </c>
      <c r="S563" s="211"/>
      <c r="U563" s="257">
        <f>'Initial Info Client Demographic'!D549</f>
        <v>0</v>
      </c>
      <c r="W563" s="179">
        <f>'Initial Info Client Demographic'!E549</f>
        <v>0</v>
      </c>
      <c r="X563" s="182">
        <f>'Initial Info Client Demographic'!F549</f>
        <v>0</v>
      </c>
      <c r="Y563" s="183">
        <f>'Initial Info Client Demographic'!G549</f>
        <v>0</v>
      </c>
      <c r="Z563" s="179">
        <f>'Initial Info Client Demographic'!H549</f>
        <v>0</v>
      </c>
      <c r="AA563" s="182">
        <f>'Initial Info Client Demographic'!I549</f>
        <v>0</v>
      </c>
      <c r="AB563" s="183">
        <f>'Initial Info Client Demographic'!E549</f>
        <v>0</v>
      </c>
      <c r="AC563" s="183">
        <f>'Initial Info Client Demographic'!F549</f>
        <v>0</v>
      </c>
      <c r="AD563" s="183">
        <f>'Initial Info Client Demographic'!G549</f>
        <v>0</v>
      </c>
      <c r="AE563" s="183">
        <f>'Initial Info Client Demographic'!H549</f>
        <v>0</v>
      </c>
      <c r="AF563" s="183">
        <f>'Initial Info Client Demographic'!I549</f>
        <v>0</v>
      </c>
      <c r="AG563" s="183">
        <f>'Initial Info Client Demographic'!J549</f>
        <v>0</v>
      </c>
    </row>
    <row r="564" spans="1:33" ht="50.1" customHeight="1" x14ac:dyDescent="0.25">
      <c r="A564" s="2">
        <f t="shared" si="40"/>
        <v>537</v>
      </c>
      <c r="B564" s="319">
        <f>'Initial Info Client Demographic'!B550</f>
        <v>0</v>
      </c>
      <c r="C564" s="320">
        <f>'Initial Info Client Demographic'!C550</f>
        <v>0</v>
      </c>
      <c r="D564" s="244"/>
      <c r="E564" s="236"/>
      <c r="F564" s="259"/>
      <c r="G564" s="238"/>
      <c r="H564" s="242"/>
      <c r="I564" s="213"/>
      <c r="J564" s="214"/>
      <c r="K564" s="169"/>
      <c r="L564" s="166"/>
      <c r="M564" s="215"/>
      <c r="N564" s="123"/>
      <c r="O564" s="249">
        <f t="shared" si="37"/>
        <v>0</v>
      </c>
      <c r="P564" s="96"/>
      <c r="Q564" s="251">
        <f t="shared" si="38"/>
        <v>0</v>
      </c>
      <c r="R564" s="252">
        <f t="shared" si="39"/>
        <v>0</v>
      </c>
      <c r="S564" s="211"/>
      <c r="U564" s="257">
        <f>'Initial Info Client Demographic'!D550</f>
        <v>0</v>
      </c>
      <c r="W564" s="179">
        <f>'Initial Info Client Demographic'!E550</f>
        <v>0</v>
      </c>
      <c r="X564" s="182">
        <f>'Initial Info Client Demographic'!F550</f>
        <v>0</v>
      </c>
      <c r="Y564" s="183">
        <f>'Initial Info Client Demographic'!G550</f>
        <v>0</v>
      </c>
      <c r="Z564" s="179">
        <f>'Initial Info Client Demographic'!H550</f>
        <v>0</v>
      </c>
      <c r="AA564" s="182">
        <f>'Initial Info Client Demographic'!I550</f>
        <v>0</v>
      </c>
      <c r="AB564" s="183">
        <f>'Initial Info Client Demographic'!E550</f>
        <v>0</v>
      </c>
      <c r="AC564" s="183">
        <f>'Initial Info Client Demographic'!F550</f>
        <v>0</v>
      </c>
      <c r="AD564" s="183">
        <f>'Initial Info Client Demographic'!G550</f>
        <v>0</v>
      </c>
      <c r="AE564" s="183">
        <f>'Initial Info Client Demographic'!H550</f>
        <v>0</v>
      </c>
      <c r="AF564" s="183">
        <f>'Initial Info Client Demographic'!I550</f>
        <v>0</v>
      </c>
      <c r="AG564" s="183">
        <f>'Initial Info Client Demographic'!J550</f>
        <v>0</v>
      </c>
    </row>
    <row r="565" spans="1:33" ht="50.1" customHeight="1" x14ac:dyDescent="0.25">
      <c r="A565" s="2">
        <f t="shared" si="40"/>
        <v>538</v>
      </c>
      <c r="B565" s="321">
        <f>'Initial Info Client Demographic'!B551</f>
        <v>0</v>
      </c>
      <c r="C565" s="322">
        <f>'Initial Info Client Demographic'!C551</f>
        <v>0</v>
      </c>
      <c r="D565" s="229"/>
      <c r="E565" s="237"/>
      <c r="F565" s="234"/>
      <c r="G565" s="239"/>
      <c r="H565" s="243"/>
      <c r="I565" s="213"/>
      <c r="J565" s="214"/>
      <c r="K565" s="168"/>
      <c r="L565" s="167"/>
      <c r="M565" s="216"/>
      <c r="N565" s="141"/>
      <c r="O565" s="249">
        <f t="shared" si="37"/>
        <v>0</v>
      </c>
      <c r="P565" s="140"/>
      <c r="Q565" s="253">
        <f t="shared" si="38"/>
        <v>0</v>
      </c>
      <c r="R565" s="254">
        <f t="shared" si="39"/>
        <v>0</v>
      </c>
      <c r="S565" s="211"/>
      <c r="U565" s="257">
        <f>'Initial Info Client Demographic'!D551</f>
        <v>0</v>
      </c>
      <c r="W565" s="179">
        <f>'Initial Info Client Demographic'!E551</f>
        <v>0</v>
      </c>
      <c r="X565" s="182">
        <f>'Initial Info Client Demographic'!F551</f>
        <v>0</v>
      </c>
      <c r="Y565" s="183">
        <f>'Initial Info Client Demographic'!G551</f>
        <v>0</v>
      </c>
      <c r="Z565" s="179">
        <f>'Initial Info Client Demographic'!H551</f>
        <v>0</v>
      </c>
      <c r="AA565" s="182">
        <f>'Initial Info Client Demographic'!I551</f>
        <v>0</v>
      </c>
      <c r="AB565" s="183">
        <f>'Initial Info Client Demographic'!E551</f>
        <v>0</v>
      </c>
      <c r="AC565" s="183">
        <f>'Initial Info Client Demographic'!F551</f>
        <v>0</v>
      </c>
      <c r="AD565" s="183">
        <f>'Initial Info Client Demographic'!G551</f>
        <v>0</v>
      </c>
      <c r="AE565" s="183">
        <f>'Initial Info Client Demographic'!H551</f>
        <v>0</v>
      </c>
      <c r="AF565" s="183">
        <f>'Initial Info Client Demographic'!I551</f>
        <v>0</v>
      </c>
      <c r="AG565" s="183">
        <f>'Initial Info Client Demographic'!J551</f>
        <v>0</v>
      </c>
    </row>
    <row r="566" spans="1:33" ht="50.1" customHeight="1" x14ac:dyDescent="0.25">
      <c r="A566" s="2">
        <f t="shared" si="40"/>
        <v>539</v>
      </c>
      <c r="B566" s="319">
        <f>'Initial Info Client Demographic'!B552</f>
        <v>0</v>
      </c>
      <c r="C566" s="320">
        <f>'Initial Info Client Demographic'!C552</f>
        <v>0</v>
      </c>
      <c r="D566" s="244"/>
      <c r="E566" s="236"/>
      <c r="F566" s="259"/>
      <c r="G566" s="240"/>
      <c r="H566" s="242"/>
      <c r="I566" s="213"/>
      <c r="J566" s="214"/>
      <c r="K566" s="169"/>
      <c r="L566" s="166"/>
      <c r="M566" s="215"/>
      <c r="N566" s="123"/>
      <c r="O566" s="249">
        <f t="shared" si="37"/>
        <v>0</v>
      </c>
      <c r="P566" s="96"/>
      <c r="Q566" s="251">
        <f t="shared" si="38"/>
        <v>0</v>
      </c>
      <c r="R566" s="252">
        <f t="shared" si="39"/>
        <v>0</v>
      </c>
      <c r="S566" s="211"/>
      <c r="U566" s="257">
        <f>'Initial Info Client Demographic'!D552</f>
        <v>0</v>
      </c>
      <c r="W566" s="179">
        <f>'Initial Info Client Demographic'!E552</f>
        <v>0</v>
      </c>
      <c r="X566" s="182">
        <f>'Initial Info Client Demographic'!F552</f>
        <v>0</v>
      </c>
      <c r="Y566" s="183">
        <f>'Initial Info Client Demographic'!G552</f>
        <v>0</v>
      </c>
      <c r="Z566" s="179">
        <f>'Initial Info Client Demographic'!H552</f>
        <v>0</v>
      </c>
      <c r="AA566" s="182">
        <f>'Initial Info Client Demographic'!I552</f>
        <v>0</v>
      </c>
      <c r="AB566" s="183">
        <f>'Initial Info Client Demographic'!E552</f>
        <v>0</v>
      </c>
      <c r="AC566" s="183">
        <f>'Initial Info Client Demographic'!F552</f>
        <v>0</v>
      </c>
      <c r="AD566" s="183">
        <f>'Initial Info Client Demographic'!G552</f>
        <v>0</v>
      </c>
      <c r="AE566" s="183">
        <f>'Initial Info Client Demographic'!H552</f>
        <v>0</v>
      </c>
      <c r="AF566" s="183">
        <f>'Initial Info Client Demographic'!I552</f>
        <v>0</v>
      </c>
      <c r="AG566" s="183">
        <f>'Initial Info Client Demographic'!J552</f>
        <v>0</v>
      </c>
    </row>
    <row r="567" spans="1:33" ht="50.1" customHeight="1" x14ac:dyDescent="0.25">
      <c r="A567" s="2">
        <f t="shared" si="40"/>
        <v>540</v>
      </c>
      <c r="B567" s="321">
        <f>'Initial Info Client Demographic'!B553</f>
        <v>0</v>
      </c>
      <c r="C567" s="322">
        <f>'Initial Info Client Demographic'!C553</f>
        <v>0</v>
      </c>
      <c r="D567" s="229"/>
      <c r="E567" s="237"/>
      <c r="F567" s="234"/>
      <c r="G567" s="241"/>
      <c r="H567" s="243"/>
      <c r="I567" s="213"/>
      <c r="J567" s="214"/>
      <c r="K567" s="168"/>
      <c r="L567" s="167"/>
      <c r="M567" s="216"/>
      <c r="N567" s="141"/>
      <c r="O567" s="249">
        <f t="shared" si="37"/>
        <v>0</v>
      </c>
      <c r="P567" s="140"/>
      <c r="Q567" s="253">
        <f t="shared" si="38"/>
        <v>0</v>
      </c>
      <c r="R567" s="254">
        <f t="shared" si="39"/>
        <v>0</v>
      </c>
      <c r="S567" s="211"/>
      <c r="U567" s="257">
        <f>'Initial Info Client Demographic'!D553</f>
        <v>0</v>
      </c>
      <c r="W567" s="179">
        <f>'Initial Info Client Demographic'!E553</f>
        <v>0</v>
      </c>
      <c r="X567" s="182">
        <f>'Initial Info Client Demographic'!F553</f>
        <v>0</v>
      </c>
      <c r="Y567" s="183">
        <f>'Initial Info Client Demographic'!G553</f>
        <v>0</v>
      </c>
      <c r="Z567" s="179">
        <f>'Initial Info Client Demographic'!H553</f>
        <v>0</v>
      </c>
      <c r="AA567" s="182">
        <f>'Initial Info Client Demographic'!I553</f>
        <v>0</v>
      </c>
      <c r="AB567" s="183">
        <f>'Initial Info Client Demographic'!E553</f>
        <v>0</v>
      </c>
      <c r="AC567" s="183">
        <f>'Initial Info Client Demographic'!F553</f>
        <v>0</v>
      </c>
      <c r="AD567" s="183">
        <f>'Initial Info Client Demographic'!G553</f>
        <v>0</v>
      </c>
      <c r="AE567" s="183">
        <f>'Initial Info Client Demographic'!H553</f>
        <v>0</v>
      </c>
      <c r="AF567" s="183">
        <f>'Initial Info Client Demographic'!I553</f>
        <v>0</v>
      </c>
      <c r="AG567" s="183">
        <f>'Initial Info Client Demographic'!J553</f>
        <v>0</v>
      </c>
    </row>
    <row r="568" spans="1:33" ht="50.1" customHeight="1" x14ac:dyDescent="0.25">
      <c r="A568" s="2">
        <f t="shared" si="40"/>
        <v>541</v>
      </c>
      <c r="B568" s="319">
        <f>'Initial Info Client Demographic'!B554</f>
        <v>0</v>
      </c>
      <c r="C568" s="320">
        <f>'Initial Info Client Demographic'!C554</f>
        <v>0</v>
      </c>
      <c r="D568" s="244"/>
      <c r="E568" s="236"/>
      <c r="F568" s="259"/>
      <c r="G568" s="238"/>
      <c r="H568" s="242"/>
      <c r="I568" s="213"/>
      <c r="J568" s="214"/>
      <c r="K568" s="169"/>
      <c r="L568" s="166"/>
      <c r="M568" s="215"/>
      <c r="N568" s="123"/>
      <c r="O568" s="249">
        <f t="shared" si="37"/>
        <v>0</v>
      </c>
      <c r="P568" s="96"/>
      <c r="Q568" s="251">
        <f t="shared" si="38"/>
        <v>0</v>
      </c>
      <c r="R568" s="252">
        <f t="shared" si="39"/>
        <v>0</v>
      </c>
      <c r="S568" s="211"/>
      <c r="U568" s="257">
        <f>'Initial Info Client Demographic'!D554</f>
        <v>0</v>
      </c>
      <c r="W568" s="179">
        <f>'Initial Info Client Demographic'!E554</f>
        <v>0</v>
      </c>
      <c r="X568" s="182">
        <f>'Initial Info Client Demographic'!F554</f>
        <v>0</v>
      </c>
      <c r="Y568" s="183">
        <f>'Initial Info Client Demographic'!G554</f>
        <v>0</v>
      </c>
      <c r="Z568" s="179">
        <f>'Initial Info Client Demographic'!H554</f>
        <v>0</v>
      </c>
      <c r="AA568" s="182">
        <f>'Initial Info Client Demographic'!I554</f>
        <v>0</v>
      </c>
      <c r="AB568" s="183">
        <f>'Initial Info Client Demographic'!E554</f>
        <v>0</v>
      </c>
      <c r="AC568" s="183">
        <f>'Initial Info Client Demographic'!F554</f>
        <v>0</v>
      </c>
      <c r="AD568" s="183">
        <f>'Initial Info Client Demographic'!G554</f>
        <v>0</v>
      </c>
      <c r="AE568" s="183">
        <f>'Initial Info Client Demographic'!H554</f>
        <v>0</v>
      </c>
      <c r="AF568" s="183">
        <f>'Initial Info Client Demographic'!I554</f>
        <v>0</v>
      </c>
      <c r="AG568" s="183">
        <f>'Initial Info Client Demographic'!J554</f>
        <v>0</v>
      </c>
    </row>
    <row r="569" spans="1:33" ht="50.1" customHeight="1" x14ac:dyDescent="0.25">
      <c r="A569" s="2">
        <f t="shared" si="40"/>
        <v>542</v>
      </c>
      <c r="B569" s="321">
        <f>'Initial Info Client Demographic'!B555</f>
        <v>0</v>
      </c>
      <c r="C569" s="322">
        <f>'Initial Info Client Demographic'!C555</f>
        <v>0</v>
      </c>
      <c r="D569" s="229"/>
      <c r="E569" s="237"/>
      <c r="F569" s="234"/>
      <c r="G569" s="239"/>
      <c r="H569" s="243"/>
      <c r="I569" s="213"/>
      <c r="J569" s="214"/>
      <c r="K569" s="168"/>
      <c r="L569" s="167"/>
      <c r="M569" s="216"/>
      <c r="N569" s="141"/>
      <c r="O569" s="249">
        <f t="shared" si="37"/>
        <v>0</v>
      </c>
      <c r="P569" s="140"/>
      <c r="Q569" s="253">
        <f t="shared" si="38"/>
        <v>0</v>
      </c>
      <c r="R569" s="254">
        <f t="shared" si="39"/>
        <v>0</v>
      </c>
      <c r="S569" s="211"/>
      <c r="U569" s="257">
        <f>'Initial Info Client Demographic'!D555</f>
        <v>0</v>
      </c>
      <c r="W569" s="179">
        <f>'Initial Info Client Demographic'!E555</f>
        <v>0</v>
      </c>
      <c r="X569" s="182">
        <f>'Initial Info Client Demographic'!F555</f>
        <v>0</v>
      </c>
      <c r="Y569" s="183">
        <f>'Initial Info Client Demographic'!G555</f>
        <v>0</v>
      </c>
      <c r="Z569" s="179">
        <f>'Initial Info Client Demographic'!H555</f>
        <v>0</v>
      </c>
      <c r="AA569" s="182">
        <f>'Initial Info Client Demographic'!I555</f>
        <v>0</v>
      </c>
      <c r="AB569" s="183">
        <f>'Initial Info Client Demographic'!E555</f>
        <v>0</v>
      </c>
      <c r="AC569" s="183">
        <f>'Initial Info Client Demographic'!F555</f>
        <v>0</v>
      </c>
      <c r="AD569" s="183">
        <f>'Initial Info Client Demographic'!G555</f>
        <v>0</v>
      </c>
      <c r="AE569" s="183">
        <f>'Initial Info Client Demographic'!H555</f>
        <v>0</v>
      </c>
      <c r="AF569" s="183">
        <f>'Initial Info Client Demographic'!I555</f>
        <v>0</v>
      </c>
      <c r="AG569" s="183">
        <f>'Initial Info Client Demographic'!J555</f>
        <v>0</v>
      </c>
    </row>
    <row r="570" spans="1:33" ht="50.1" customHeight="1" x14ac:dyDescent="0.25">
      <c r="A570" s="2">
        <f t="shared" si="40"/>
        <v>543</v>
      </c>
      <c r="B570" s="319">
        <f>'Initial Info Client Demographic'!B556</f>
        <v>0</v>
      </c>
      <c r="C570" s="320">
        <f>'Initial Info Client Demographic'!C556</f>
        <v>0</v>
      </c>
      <c r="D570" s="244"/>
      <c r="E570" s="236"/>
      <c r="F570" s="259"/>
      <c r="G570" s="238"/>
      <c r="H570" s="242"/>
      <c r="I570" s="213"/>
      <c r="J570" s="214"/>
      <c r="K570" s="169"/>
      <c r="L570" s="166"/>
      <c r="M570" s="215"/>
      <c r="N570" s="123"/>
      <c r="O570" s="249">
        <f t="shared" si="37"/>
        <v>0</v>
      </c>
      <c r="P570" s="96"/>
      <c r="Q570" s="251">
        <f t="shared" si="38"/>
        <v>0</v>
      </c>
      <c r="R570" s="252">
        <f t="shared" si="39"/>
        <v>0</v>
      </c>
      <c r="S570" s="211"/>
      <c r="U570" s="257">
        <f>'Initial Info Client Demographic'!D556</f>
        <v>0</v>
      </c>
      <c r="W570" s="179">
        <f>'Initial Info Client Demographic'!E556</f>
        <v>0</v>
      </c>
      <c r="X570" s="182">
        <f>'Initial Info Client Demographic'!F556</f>
        <v>0</v>
      </c>
      <c r="Y570" s="183">
        <f>'Initial Info Client Demographic'!G556</f>
        <v>0</v>
      </c>
      <c r="Z570" s="179">
        <f>'Initial Info Client Demographic'!H556</f>
        <v>0</v>
      </c>
      <c r="AA570" s="182">
        <f>'Initial Info Client Demographic'!I556</f>
        <v>0</v>
      </c>
      <c r="AB570" s="183">
        <f>'Initial Info Client Demographic'!E556</f>
        <v>0</v>
      </c>
      <c r="AC570" s="183">
        <f>'Initial Info Client Demographic'!F556</f>
        <v>0</v>
      </c>
      <c r="AD570" s="183">
        <f>'Initial Info Client Demographic'!G556</f>
        <v>0</v>
      </c>
      <c r="AE570" s="183">
        <f>'Initial Info Client Demographic'!H556</f>
        <v>0</v>
      </c>
      <c r="AF570" s="183">
        <f>'Initial Info Client Demographic'!I556</f>
        <v>0</v>
      </c>
      <c r="AG570" s="183">
        <f>'Initial Info Client Demographic'!J556</f>
        <v>0</v>
      </c>
    </row>
    <row r="571" spans="1:33" ht="50.1" customHeight="1" x14ac:dyDescent="0.25">
      <c r="A571" s="2">
        <f t="shared" si="40"/>
        <v>544</v>
      </c>
      <c r="B571" s="321">
        <f>'Initial Info Client Demographic'!B557</f>
        <v>0</v>
      </c>
      <c r="C571" s="322">
        <f>'Initial Info Client Demographic'!C557</f>
        <v>0</v>
      </c>
      <c r="D571" s="229"/>
      <c r="E571" s="237"/>
      <c r="F571" s="234"/>
      <c r="G571" s="239"/>
      <c r="H571" s="243"/>
      <c r="I571" s="213"/>
      <c r="J571" s="214"/>
      <c r="K571" s="168"/>
      <c r="L571" s="167"/>
      <c r="M571" s="216"/>
      <c r="N571" s="141"/>
      <c r="O571" s="249">
        <f t="shared" si="37"/>
        <v>0</v>
      </c>
      <c r="P571" s="140"/>
      <c r="Q571" s="253">
        <f t="shared" si="38"/>
        <v>0</v>
      </c>
      <c r="R571" s="254">
        <f t="shared" si="39"/>
        <v>0</v>
      </c>
      <c r="S571" s="211"/>
      <c r="U571" s="257">
        <f>'Initial Info Client Demographic'!D557</f>
        <v>0</v>
      </c>
      <c r="W571" s="179">
        <f>'Initial Info Client Demographic'!E557</f>
        <v>0</v>
      </c>
      <c r="X571" s="182">
        <f>'Initial Info Client Demographic'!F557</f>
        <v>0</v>
      </c>
      <c r="Y571" s="183">
        <f>'Initial Info Client Demographic'!G557</f>
        <v>0</v>
      </c>
      <c r="Z571" s="179">
        <f>'Initial Info Client Demographic'!H557</f>
        <v>0</v>
      </c>
      <c r="AA571" s="182">
        <f>'Initial Info Client Demographic'!I557</f>
        <v>0</v>
      </c>
      <c r="AB571" s="183">
        <f>'Initial Info Client Demographic'!E557</f>
        <v>0</v>
      </c>
      <c r="AC571" s="183">
        <f>'Initial Info Client Demographic'!F557</f>
        <v>0</v>
      </c>
      <c r="AD571" s="183">
        <f>'Initial Info Client Demographic'!G557</f>
        <v>0</v>
      </c>
      <c r="AE571" s="183">
        <f>'Initial Info Client Demographic'!H557</f>
        <v>0</v>
      </c>
      <c r="AF571" s="183">
        <f>'Initial Info Client Demographic'!I557</f>
        <v>0</v>
      </c>
      <c r="AG571" s="183">
        <f>'Initial Info Client Demographic'!J557</f>
        <v>0</v>
      </c>
    </row>
    <row r="572" spans="1:33" ht="50.1" customHeight="1" x14ac:dyDescent="0.25">
      <c r="A572" s="2">
        <f t="shared" si="40"/>
        <v>545</v>
      </c>
      <c r="B572" s="319">
        <f>'Initial Info Client Demographic'!B558</f>
        <v>0</v>
      </c>
      <c r="C572" s="320">
        <f>'Initial Info Client Demographic'!C558</f>
        <v>0</v>
      </c>
      <c r="D572" s="244"/>
      <c r="E572" s="236"/>
      <c r="F572" s="259"/>
      <c r="G572" s="238"/>
      <c r="H572" s="242"/>
      <c r="I572" s="213"/>
      <c r="J572" s="214"/>
      <c r="K572" s="169"/>
      <c r="L572" s="166"/>
      <c r="M572" s="215"/>
      <c r="N572" s="123"/>
      <c r="O572" s="249">
        <f t="shared" si="37"/>
        <v>0</v>
      </c>
      <c r="P572" s="96"/>
      <c r="Q572" s="251">
        <f t="shared" si="38"/>
        <v>0</v>
      </c>
      <c r="R572" s="252">
        <f t="shared" si="39"/>
        <v>0</v>
      </c>
      <c r="S572" s="211"/>
      <c r="U572" s="257">
        <f>'Initial Info Client Demographic'!D558</f>
        <v>0</v>
      </c>
      <c r="W572" s="179">
        <f>'Initial Info Client Demographic'!E558</f>
        <v>0</v>
      </c>
      <c r="X572" s="182">
        <f>'Initial Info Client Demographic'!F558</f>
        <v>0</v>
      </c>
      <c r="Y572" s="183">
        <f>'Initial Info Client Demographic'!G558</f>
        <v>0</v>
      </c>
      <c r="Z572" s="179">
        <f>'Initial Info Client Demographic'!H558</f>
        <v>0</v>
      </c>
      <c r="AA572" s="182">
        <f>'Initial Info Client Demographic'!I558</f>
        <v>0</v>
      </c>
      <c r="AB572" s="183">
        <f>'Initial Info Client Demographic'!E558</f>
        <v>0</v>
      </c>
      <c r="AC572" s="183">
        <f>'Initial Info Client Demographic'!F558</f>
        <v>0</v>
      </c>
      <c r="AD572" s="183">
        <f>'Initial Info Client Demographic'!G558</f>
        <v>0</v>
      </c>
      <c r="AE572" s="183">
        <f>'Initial Info Client Demographic'!H558</f>
        <v>0</v>
      </c>
      <c r="AF572" s="183">
        <f>'Initial Info Client Demographic'!I558</f>
        <v>0</v>
      </c>
      <c r="AG572" s="183">
        <f>'Initial Info Client Demographic'!J558</f>
        <v>0</v>
      </c>
    </row>
    <row r="573" spans="1:33" ht="50.1" customHeight="1" x14ac:dyDescent="0.25">
      <c r="A573" s="2">
        <f t="shared" si="40"/>
        <v>546</v>
      </c>
      <c r="B573" s="321">
        <f>'Initial Info Client Demographic'!B559</f>
        <v>0</v>
      </c>
      <c r="C573" s="322">
        <f>'Initial Info Client Demographic'!C559</f>
        <v>0</v>
      </c>
      <c r="D573" s="229"/>
      <c r="E573" s="237"/>
      <c r="F573" s="234"/>
      <c r="G573" s="239"/>
      <c r="H573" s="243"/>
      <c r="I573" s="213"/>
      <c r="J573" s="214"/>
      <c r="K573" s="168"/>
      <c r="L573" s="167"/>
      <c r="M573" s="216"/>
      <c r="N573" s="141"/>
      <c r="O573" s="249">
        <f t="shared" si="37"/>
        <v>0</v>
      </c>
      <c r="P573" s="140"/>
      <c r="Q573" s="253">
        <f t="shared" si="38"/>
        <v>0</v>
      </c>
      <c r="R573" s="254">
        <f t="shared" si="39"/>
        <v>0</v>
      </c>
      <c r="S573" s="211"/>
      <c r="U573" s="257">
        <f>'Initial Info Client Demographic'!D559</f>
        <v>0</v>
      </c>
      <c r="W573" s="179">
        <f>'Initial Info Client Demographic'!E559</f>
        <v>0</v>
      </c>
      <c r="X573" s="182">
        <f>'Initial Info Client Demographic'!F559</f>
        <v>0</v>
      </c>
      <c r="Y573" s="183">
        <f>'Initial Info Client Demographic'!G559</f>
        <v>0</v>
      </c>
      <c r="Z573" s="179">
        <f>'Initial Info Client Demographic'!H559</f>
        <v>0</v>
      </c>
      <c r="AA573" s="182">
        <f>'Initial Info Client Demographic'!I559</f>
        <v>0</v>
      </c>
      <c r="AB573" s="183">
        <f>'Initial Info Client Demographic'!E559</f>
        <v>0</v>
      </c>
      <c r="AC573" s="183">
        <f>'Initial Info Client Demographic'!F559</f>
        <v>0</v>
      </c>
      <c r="AD573" s="183">
        <f>'Initial Info Client Demographic'!G559</f>
        <v>0</v>
      </c>
      <c r="AE573" s="183">
        <f>'Initial Info Client Demographic'!H559</f>
        <v>0</v>
      </c>
      <c r="AF573" s="183">
        <f>'Initial Info Client Demographic'!I559</f>
        <v>0</v>
      </c>
      <c r="AG573" s="183">
        <f>'Initial Info Client Demographic'!J559</f>
        <v>0</v>
      </c>
    </row>
    <row r="574" spans="1:33" ht="50.1" customHeight="1" x14ac:dyDescent="0.25">
      <c r="A574" s="2">
        <f t="shared" si="40"/>
        <v>547</v>
      </c>
      <c r="B574" s="319">
        <f>'Initial Info Client Demographic'!B560</f>
        <v>0</v>
      </c>
      <c r="C574" s="320">
        <f>'Initial Info Client Demographic'!C560</f>
        <v>0</v>
      </c>
      <c r="D574" s="244"/>
      <c r="E574" s="236"/>
      <c r="F574" s="259"/>
      <c r="G574" s="238"/>
      <c r="H574" s="242"/>
      <c r="I574" s="213"/>
      <c r="J574" s="214"/>
      <c r="K574" s="169"/>
      <c r="L574" s="166"/>
      <c r="M574" s="215"/>
      <c r="N574" s="123"/>
      <c r="O574" s="249">
        <f t="shared" si="37"/>
        <v>0</v>
      </c>
      <c r="P574" s="96"/>
      <c r="Q574" s="251">
        <f t="shared" si="38"/>
        <v>0</v>
      </c>
      <c r="R574" s="252">
        <f t="shared" si="39"/>
        <v>0</v>
      </c>
      <c r="S574" s="211"/>
      <c r="U574" s="257">
        <f>'Initial Info Client Demographic'!D560</f>
        <v>0</v>
      </c>
      <c r="W574" s="179">
        <f>'Initial Info Client Demographic'!E560</f>
        <v>0</v>
      </c>
      <c r="X574" s="182">
        <f>'Initial Info Client Demographic'!F560</f>
        <v>0</v>
      </c>
      <c r="Y574" s="183">
        <f>'Initial Info Client Demographic'!G560</f>
        <v>0</v>
      </c>
      <c r="Z574" s="179">
        <f>'Initial Info Client Demographic'!H560</f>
        <v>0</v>
      </c>
      <c r="AA574" s="182">
        <f>'Initial Info Client Demographic'!I560</f>
        <v>0</v>
      </c>
      <c r="AB574" s="183">
        <f>'Initial Info Client Demographic'!E560</f>
        <v>0</v>
      </c>
      <c r="AC574" s="183">
        <f>'Initial Info Client Demographic'!F560</f>
        <v>0</v>
      </c>
      <c r="AD574" s="183">
        <f>'Initial Info Client Demographic'!G560</f>
        <v>0</v>
      </c>
      <c r="AE574" s="183">
        <f>'Initial Info Client Demographic'!H560</f>
        <v>0</v>
      </c>
      <c r="AF574" s="183">
        <f>'Initial Info Client Demographic'!I560</f>
        <v>0</v>
      </c>
      <c r="AG574" s="183">
        <f>'Initial Info Client Demographic'!J560</f>
        <v>0</v>
      </c>
    </row>
    <row r="575" spans="1:33" ht="50.1" customHeight="1" x14ac:dyDescent="0.25">
      <c r="A575" s="2">
        <f t="shared" si="40"/>
        <v>548</v>
      </c>
      <c r="B575" s="321">
        <f>'Initial Info Client Demographic'!B561</f>
        <v>0</v>
      </c>
      <c r="C575" s="322">
        <f>'Initial Info Client Demographic'!C561</f>
        <v>0</v>
      </c>
      <c r="D575" s="229"/>
      <c r="E575" s="237"/>
      <c r="F575" s="234"/>
      <c r="G575" s="239"/>
      <c r="H575" s="243"/>
      <c r="I575" s="213"/>
      <c r="J575" s="214"/>
      <c r="K575" s="168"/>
      <c r="L575" s="167"/>
      <c r="M575" s="216"/>
      <c r="N575" s="141"/>
      <c r="O575" s="249">
        <f t="shared" si="37"/>
        <v>0</v>
      </c>
      <c r="P575" s="140"/>
      <c r="Q575" s="253">
        <f t="shared" si="38"/>
        <v>0</v>
      </c>
      <c r="R575" s="254">
        <f t="shared" si="39"/>
        <v>0</v>
      </c>
      <c r="S575" s="211"/>
      <c r="U575" s="257">
        <f>'Initial Info Client Demographic'!D561</f>
        <v>0</v>
      </c>
      <c r="W575" s="179">
        <f>'Initial Info Client Demographic'!E561</f>
        <v>0</v>
      </c>
      <c r="X575" s="182">
        <f>'Initial Info Client Demographic'!F561</f>
        <v>0</v>
      </c>
      <c r="Y575" s="183">
        <f>'Initial Info Client Demographic'!G561</f>
        <v>0</v>
      </c>
      <c r="Z575" s="179">
        <f>'Initial Info Client Demographic'!H561</f>
        <v>0</v>
      </c>
      <c r="AA575" s="182">
        <f>'Initial Info Client Demographic'!I561</f>
        <v>0</v>
      </c>
      <c r="AB575" s="183">
        <f>'Initial Info Client Demographic'!E561</f>
        <v>0</v>
      </c>
      <c r="AC575" s="183">
        <f>'Initial Info Client Demographic'!F561</f>
        <v>0</v>
      </c>
      <c r="AD575" s="183">
        <f>'Initial Info Client Demographic'!G561</f>
        <v>0</v>
      </c>
      <c r="AE575" s="183">
        <f>'Initial Info Client Demographic'!H561</f>
        <v>0</v>
      </c>
      <c r="AF575" s="183">
        <f>'Initial Info Client Demographic'!I561</f>
        <v>0</v>
      </c>
      <c r="AG575" s="183">
        <f>'Initial Info Client Demographic'!J561</f>
        <v>0</v>
      </c>
    </row>
    <row r="576" spans="1:33" ht="50.1" customHeight="1" x14ac:dyDescent="0.25">
      <c r="A576" s="2">
        <f t="shared" si="40"/>
        <v>549</v>
      </c>
      <c r="B576" s="319">
        <f>'Initial Info Client Demographic'!B562</f>
        <v>0</v>
      </c>
      <c r="C576" s="320">
        <f>'Initial Info Client Demographic'!C562</f>
        <v>0</v>
      </c>
      <c r="D576" s="244"/>
      <c r="E576" s="236"/>
      <c r="F576" s="259"/>
      <c r="G576" s="240"/>
      <c r="H576" s="242"/>
      <c r="I576" s="213"/>
      <c r="J576" s="214"/>
      <c r="K576" s="169"/>
      <c r="L576" s="166"/>
      <c r="M576" s="215"/>
      <c r="N576" s="123"/>
      <c r="O576" s="249">
        <f t="shared" si="37"/>
        <v>0</v>
      </c>
      <c r="P576" s="96"/>
      <c r="Q576" s="251">
        <f t="shared" si="38"/>
        <v>0</v>
      </c>
      <c r="R576" s="252">
        <f t="shared" si="39"/>
        <v>0</v>
      </c>
      <c r="S576" s="211"/>
      <c r="U576" s="257">
        <f>'Initial Info Client Demographic'!D562</f>
        <v>0</v>
      </c>
      <c r="W576" s="179">
        <f>'Initial Info Client Demographic'!E562</f>
        <v>0</v>
      </c>
      <c r="X576" s="182">
        <f>'Initial Info Client Demographic'!F562</f>
        <v>0</v>
      </c>
      <c r="Y576" s="183">
        <f>'Initial Info Client Demographic'!G562</f>
        <v>0</v>
      </c>
      <c r="Z576" s="179">
        <f>'Initial Info Client Demographic'!H562</f>
        <v>0</v>
      </c>
      <c r="AA576" s="182">
        <f>'Initial Info Client Demographic'!I562</f>
        <v>0</v>
      </c>
      <c r="AB576" s="183">
        <f>'Initial Info Client Demographic'!E562</f>
        <v>0</v>
      </c>
      <c r="AC576" s="183">
        <f>'Initial Info Client Demographic'!F562</f>
        <v>0</v>
      </c>
      <c r="AD576" s="183">
        <f>'Initial Info Client Demographic'!G562</f>
        <v>0</v>
      </c>
      <c r="AE576" s="183">
        <f>'Initial Info Client Demographic'!H562</f>
        <v>0</v>
      </c>
      <c r="AF576" s="183">
        <f>'Initial Info Client Demographic'!I562</f>
        <v>0</v>
      </c>
      <c r="AG576" s="183">
        <f>'Initial Info Client Demographic'!J562</f>
        <v>0</v>
      </c>
    </row>
    <row r="577" spans="1:33" ht="50.1" customHeight="1" x14ac:dyDescent="0.25">
      <c r="A577" s="2">
        <f t="shared" si="40"/>
        <v>550</v>
      </c>
      <c r="B577" s="321">
        <f>'Initial Info Client Demographic'!B563</f>
        <v>0</v>
      </c>
      <c r="C577" s="322">
        <f>'Initial Info Client Demographic'!C563</f>
        <v>0</v>
      </c>
      <c r="D577" s="229"/>
      <c r="E577" s="237"/>
      <c r="F577" s="234"/>
      <c r="G577" s="241"/>
      <c r="H577" s="243"/>
      <c r="I577" s="213"/>
      <c r="J577" s="214"/>
      <c r="K577" s="168"/>
      <c r="L577" s="167"/>
      <c r="M577" s="216"/>
      <c r="N577" s="141"/>
      <c r="O577" s="249">
        <f t="shared" si="37"/>
        <v>0</v>
      </c>
      <c r="P577" s="140"/>
      <c r="Q577" s="253">
        <f t="shared" si="38"/>
        <v>0</v>
      </c>
      <c r="R577" s="254">
        <f t="shared" si="39"/>
        <v>0</v>
      </c>
      <c r="S577" s="211"/>
      <c r="U577" s="257">
        <f>'Initial Info Client Demographic'!D563</f>
        <v>0</v>
      </c>
      <c r="W577" s="179">
        <f>'Initial Info Client Demographic'!E563</f>
        <v>0</v>
      </c>
      <c r="X577" s="182">
        <f>'Initial Info Client Demographic'!F563</f>
        <v>0</v>
      </c>
      <c r="Y577" s="183">
        <f>'Initial Info Client Demographic'!G563</f>
        <v>0</v>
      </c>
      <c r="Z577" s="179">
        <f>'Initial Info Client Demographic'!H563</f>
        <v>0</v>
      </c>
      <c r="AA577" s="182">
        <f>'Initial Info Client Demographic'!I563</f>
        <v>0</v>
      </c>
      <c r="AB577" s="183">
        <f>'Initial Info Client Demographic'!E563</f>
        <v>0</v>
      </c>
      <c r="AC577" s="183">
        <f>'Initial Info Client Demographic'!F563</f>
        <v>0</v>
      </c>
      <c r="AD577" s="183">
        <f>'Initial Info Client Demographic'!G563</f>
        <v>0</v>
      </c>
      <c r="AE577" s="183">
        <f>'Initial Info Client Demographic'!H563</f>
        <v>0</v>
      </c>
      <c r="AF577" s="183">
        <f>'Initial Info Client Demographic'!I563</f>
        <v>0</v>
      </c>
      <c r="AG577" s="183">
        <f>'Initial Info Client Demographic'!J563</f>
        <v>0</v>
      </c>
    </row>
    <row r="578" spans="1:33" ht="50.1" customHeight="1" x14ac:dyDescent="0.25">
      <c r="A578" s="2">
        <f t="shared" si="40"/>
        <v>551</v>
      </c>
      <c r="B578" s="319">
        <f>'Initial Info Client Demographic'!B564</f>
        <v>0</v>
      </c>
      <c r="C578" s="320">
        <f>'Initial Info Client Demographic'!C564</f>
        <v>0</v>
      </c>
      <c r="D578" s="244"/>
      <c r="E578" s="236"/>
      <c r="F578" s="259"/>
      <c r="G578" s="238"/>
      <c r="H578" s="242"/>
      <c r="I578" s="213"/>
      <c r="J578" s="214"/>
      <c r="K578" s="169"/>
      <c r="L578" s="166"/>
      <c r="M578" s="215"/>
      <c r="N578" s="123"/>
      <c r="O578" s="249">
        <f t="shared" si="37"/>
        <v>0</v>
      </c>
      <c r="P578" s="96"/>
      <c r="Q578" s="251">
        <f t="shared" si="38"/>
        <v>0</v>
      </c>
      <c r="R578" s="252">
        <f t="shared" si="39"/>
        <v>0</v>
      </c>
      <c r="S578" s="211"/>
      <c r="U578" s="257">
        <f>'Initial Info Client Demographic'!D564</f>
        <v>0</v>
      </c>
      <c r="W578" s="179">
        <f>'Initial Info Client Demographic'!E564</f>
        <v>0</v>
      </c>
      <c r="X578" s="182">
        <f>'Initial Info Client Demographic'!F564</f>
        <v>0</v>
      </c>
      <c r="Y578" s="183">
        <f>'Initial Info Client Demographic'!G564</f>
        <v>0</v>
      </c>
      <c r="Z578" s="179">
        <f>'Initial Info Client Demographic'!H564</f>
        <v>0</v>
      </c>
      <c r="AA578" s="182">
        <f>'Initial Info Client Demographic'!I564</f>
        <v>0</v>
      </c>
      <c r="AB578" s="183">
        <f>'Initial Info Client Demographic'!E564</f>
        <v>0</v>
      </c>
      <c r="AC578" s="183">
        <f>'Initial Info Client Demographic'!F564</f>
        <v>0</v>
      </c>
      <c r="AD578" s="183">
        <f>'Initial Info Client Demographic'!G564</f>
        <v>0</v>
      </c>
      <c r="AE578" s="183">
        <f>'Initial Info Client Demographic'!H564</f>
        <v>0</v>
      </c>
      <c r="AF578" s="183">
        <f>'Initial Info Client Demographic'!I564</f>
        <v>0</v>
      </c>
      <c r="AG578" s="183">
        <f>'Initial Info Client Demographic'!J564</f>
        <v>0</v>
      </c>
    </row>
    <row r="579" spans="1:33" ht="50.1" customHeight="1" x14ac:dyDescent="0.25">
      <c r="A579" s="2">
        <f t="shared" si="40"/>
        <v>552</v>
      </c>
      <c r="B579" s="321">
        <f>'Initial Info Client Demographic'!B565</f>
        <v>0</v>
      </c>
      <c r="C579" s="322">
        <f>'Initial Info Client Demographic'!C565</f>
        <v>0</v>
      </c>
      <c r="D579" s="229"/>
      <c r="E579" s="237"/>
      <c r="F579" s="234"/>
      <c r="G579" s="239"/>
      <c r="H579" s="243"/>
      <c r="I579" s="213"/>
      <c r="J579" s="214"/>
      <c r="K579" s="168"/>
      <c r="L579" s="167"/>
      <c r="M579" s="216"/>
      <c r="N579" s="141"/>
      <c r="O579" s="249">
        <f t="shared" si="37"/>
        <v>0</v>
      </c>
      <c r="P579" s="140"/>
      <c r="Q579" s="253">
        <f t="shared" si="38"/>
        <v>0</v>
      </c>
      <c r="R579" s="254">
        <f t="shared" si="39"/>
        <v>0</v>
      </c>
      <c r="S579" s="211"/>
      <c r="U579" s="257">
        <f>'Initial Info Client Demographic'!D565</f>
        <v>0</v>
      </c>
      <c r="W579" s="179">
        <f>'Initial Info Client Demographic'!E565</f>
        <v>0</v>
      </c>
      <c r="X579" s="182">
        <f>'Initial Info Client Demographic'!F565</f>
        <v>0</v>
      </c>
      <c r="Y579" s="183">
        <f>'Initial Info Client Demographic'!G565</f>
        <v>0</v>
      </c>
      <c r="Z579" s="179">
        <f>'Initial Info Client Demographic'!H565</f>
        <v>0</v>
      </c>
      <c r="AA579" s="182">
        <f>'Initial Info Client Demographic'!I565</f>
        <v>0</v>
      </c>
      <c r="AB579" s="183">
        <f>'Initial Info Client Demographic'!E565</f>
        <v>0</v>
      </c>
      <c r="AC579" s="183">
        <f>'Initial Info Client Demographic'!F565</f>
        <v>0</v>
      </c>
      <c r="AD579" s="183">
        <f>'Initial Info Client Demographic'!G565</f>
        <v>0</v>
      </c>
      <c r="AE579" s="183">
        <f>'Initial Info Client Demographic'!H565</f>
        <v>0</v>
      </c>
      <c r="AF579" s="183">
        <f>'Initial Info Client Demographic'!I565</f>
        <v>0</v>
      </c>
      <c r="AG579" s="183">
        <f>'Initial Info Client Demographic'!J565</f>
        <v>0</v>
      </c>
    </row>
    <row r="580" spans="1:33" ht="50.1" customHeight="1" x14ac:dyDescent="0.25">
      <c r="A580" s="2">
        <f t="shared" si="40"/>
        <v>553</v>
      </c>
      <c r="B580" s="319">
        <f>'Initial Info Client Demographic'!B566</f>
        <v>0</v>
      </c>
      <c r="C580" s="320">
        <f>'Initial Info Client Demographic'!C566</f>
        <v>0</v>
      </c>
      <c r="D580" s="244"/>
      <c r="E580" s="236"/>
      <c r="F580" s="259"/>
      <c r="G580" s="238"/>
      <c r="H580" s="242"/>
      <c r="I580" s="213"/>
      <c r="J580" s="214"/>
      <c r="K580" s="169"/>
      <c r="L580" s="166"/>
      <c r="M580" s="215"/>
      <c r="N580" s="123"/>
      <c r="O580" s="249">
        <f t="shared" si="37"/>
        <v>0</v>
      </c>
      <c r="P580" s="96"/>
      <c r="Q580" s="251">
        <f t="shared" si="38"/>
        <v>0</v>
      </c>
      <c r="R580" s="252">
        <f t="shared" si="39"/>
        <v>0</v>
      </c>
      <c r="S580" s="211"/>
      <c r="U580" s="257">
        <f>'Initial Info Client Demographic'!D566</f>
        <v>0</v>
      </c>
      <c r="W580" s="179">
        <f>'Initial Info Client Demographic'!E566</f>
        <v>0</v>
      </c>
      <c r="X580" s="182">
        <f>'Initial Info Client Demographic'!F566</f>
        <v>0</v>
      </c>
      <c r="Y580" s="183">
        <f>'Initial Info Client Demographic'!G566</f>
        <v>0</v>
      </c>
      <c r="Z580" s="179">
        <f>'Initial Info Client Demographic'!H566</f>
        <v>0</v>
      </c>
      <c r="AA580" s="182">
        <f>'Initial Info Client Demographic'!I566</f>
        <v>0</v>
      </c>
      <c r="AB580" s="183">
        <f>'Initial Info Client Demographic'!E566</f>
        <v>0</v>
      </c>
      <c r="AC580" s="183">
        <f>'Initial Info Client Demographic'!F566</f>
        <v>0</v>
      </c>
      <c r="AD580" s="183">
        <f>'Initial Info Client Demographic'!G566</f>
        <v>0</v>
      </c>
      <c r="AE580" s="183">
        <f>'Initial Info Client Demographic'!H566</f>
        <v>0</v>
      </c>
      <c r="AF580" s="183">
        <f>'Initial Info Client Demographic'!I566</f>
        <v>0</v>
      </c>
      <c r="AG580" s="183">
        <f>'Initial Info Client Demographic'!J566</f>
        <v>0</v>
      </c>
    </row>
    <row r="581" spans="1:33" ht="50.1" customHeight="1" x14ac:dyDescent="0.25">
      <c r="A581" s="2">
        <f t="shared" si="40"/>
        <v>554</v>
      </c>
      <c r="B581" s="321">
        <f>'Initial Info Client Demographic'!B567</f>
        <v>0</v>
      </c>
      <c r="C581" s="322">
        <f>'Initial Info Client Demographic'!C567</f>
        <v>0</v>
      </c>
      <c r="D581" s="229"/>
      <c r="E581" s="237"/>
      <c r="F581" s="234"/>
      <c r="G581" s="239"/>
      <c r="H581" s="243"/>
      <c r="I581" s="213"/>
      <c r="J581" s="214"/>
      <c r="K581" s="168"/>
      <c r="L581" s="167"/>
      <c r="M581" s="216"/>
      <c r="N581" s="141"/>
      <c r="O581" s="249">
        <f t="shared" si="37"/>
        <v>0</v>
      </c>
      <c r="P581" s="140"/>
      <c r="Q581" s="253">
        <f t="shared" si="38"/>
        <v>0</v>
      </c>
      <c r="R581" s="254">
        <f t="shared" si="39"/>
        <v>0</v>
      </c>
      <c r="S581" s="211"/>
      <c r="U581" s="257">
        <f>'Initial Info Client Demographic'!D567</f>
        <v>0</v>
      </c>
      <c r="W581" s="179">
        <f>'Initial Info Client Demographic'!E567</f>
        <v>0</v>
      </c>
      <c r="X581" s="182">
        <f>'Initial Info Client Demographic'!F567</f>
        <v>0</v>
      </c>
      <c r="Y581" s="183">
        <f>'Initial Info Client Demographic'!G567</f>
        <v>0</v>
      </c>
      <c r="Z581" s="179">
        <f>'Initial Info Client Demographic'!H567</f>
        <v>0</v>
      </c>
      <c r="AA581" s="182">
        <f>'Initial Info Client Demographic'!I567</f>
        <v>0</v>
      </c>
      <c r="AB581" s="183">
        <f>'Initial Info Client Demographic'!E567</f>
        <v>0</v>
      </c>
      <c r="AC581" s="183">
        <f>'Initial Info Client Demographic'!F567</f>
        <v>0</v>
      </c>
      <c r="AD581" s="183">
        <f>'Initial Info Client Demographic'!G567</f>
        <v>0</v>
      </c>
      <c r="AE581" s="183">
        <f>'Initial Info Client Demographic'!H567</f>
        <v>0</v>
      </c>
      <c r="AF581" s="183">
        <f>'Initial Info Client Demographic'!I567</f>
        <v>0</v>
      </c>
      <c r="AG581" s="183">
        <f>'Initial Info Client Demographic'!J567</f>
        <v>0</v>
      </c>
    </row>
    <row r="582" spans="1:33" ht="50.1" customHeight="1" x14ac:dyDescent="0.25">
      <c r="A582" s="2">
        <f t="shared" si="40"/>
        <v>555</v>
      </c>
      <c r="B582" s="319">
        <f>'Initial Info Client Demographic'!B568</f>
        <v>0</v>
      </c>
      <c r="C582" s="320">
        <f>'Initial Info Client Demographic'!C568</f>
        <v>0</v>
      </c>
      <c r="D582" s="244"/>
      <c r="E582" s="236"/>
      <c r="F582" s="259"/>
      <c r="G582" s="238"/>
      <c r="H582" s="242"/>
      <c r="I582" s="213"/>
      <c r="J582" s="214"/>
      <c r="K582" s="169"/>
      <c r="L582" s="166"/>
      <c r="M582" s="215"/>
      <c r="N582" s="123"/>
      <c r="O582" s="249">
        <f t="shared" si="37"/>
        <v>0</v>
      </c>
      <c r="P582" s="96"/>
      <c r="Q582" s="251">
        <f t="shared" si="38"/>
        <v>0</v>
      </c>
      <c r="R582" s="252">
        <f t="shared" si="39"/>
        <v>0</v>
      </c>
      <c r="S582" s="211"/>
      <c r="U582" s="257">
        <f>'Initial Info Client Demographic'!D568</f>
        <v>0</v>
      </c>
      <c r="W582" s="179">
        <f>'Initial Info Client Demographic'!E568</f>
        <v>0</v>
      </c>
      <c r="X582" s="182">
        <f>'Initial Info Client Demographic'!F568</f>
        <v>0</v>
      </c>
      <c r="Y582" s="183">
        <f>'Initial Info Client Demographic'!G568</f>
        <v>0</v>
      </c>
      <c r="Z582" s="179">
        <f>'Initial Info Client Demographic'!H568</f>
        <v>0</v>
      </c>
      <c r="AA582" s="182">
        <f>'Initial Info Client Demographic'!I568</f>
        <v>0</v>
      </c>
      <c r="AB582" s="183">
        <f>'Initial Info Client Demographic'!E568</f>
        <v>0</v>
      </c>
      <c r="AC582" s="183">
        <f>'Initial Info Client Demographic'!F568</f>
        <v>0</v>
      </c>
      <c r="AD582" s="183">
        <f>'Initial Info Client Demographic'!G568</f>
        <v>0</v>
      </c>
      <c r="AE582" s="183">
        <f>'Initial Info Client Demographic'!H568</f>
        <v>0</v>
      </c>
      <c r="AF582" s="183">
        <f>'Initial Info Client Demographic'!I568</f>
        <v>0</v>
      </c>
      <c r="AG582" s="183">
        <f>'Initial Info Client Demographic'!J568</f>
        <v>0</v>
      </c>
    </row>
    <row r="583" spans="1:33" ht="50.1" customHeight="1" x14ac:dyDescent="0.25">
      <c r="A583" s="2">
        <f t="shared" si="40"/>
        <v>556</v>
      </c>
      <c r="B583" s="321">
        <f>'Initial Info Client Demographic'!B569</f>
        <v>0</v>
      </c>
      <c r="C583" s="322">
        <f>'Initial Info Client Demographic'!C569</f>
        <v>0</v>
      </c>
      <c r="D583" s="229"/>
      <c r="E583" s="237"/>
      <c r="F583" s="234"/>
      <c r="G583" s="239"/>
      <c r="H583" s="243"/>
      <c r="I583" s="213"/>
      <c r="J583" s="214"/>
      <c r="K583" s="168"/>
      <c r="L583" s="167"/>
      <c r="M583" s="216"/>
      <c r="N583" s="141"/>
      <c r="O583" s="249">
        <f t="shared" si="37"/>
        <v>0</v>
      </c>
      <c r="P583" s="140"/>
      <c r="Q583" s="253">
        <f t="shared" si="38"/>
        <v>0</v>
      </c>
      <c r="R583" s="254">
        <f t="shared" si="39"/>
        <v>0</v>
      </c>
      <c r="S583" s="211"/>
      <c r="U583" s="257">
        <f>'Initial Info Client Demographic'!D569</f>
        <v>0</v>
      </c>
      <c r="W583" s="179">
        <f>'Initial Info Client Demographic'!E569</f>
        <v>0</v>
      </c>
      <c r="X583" s="182">
        <f>'Initial Info Client Demographic'!F569</f>
        <v>0</v>
      </c>
      <c r="Y583" s="183">
        <f>'Initial Info Client Demographic'!G569</f>
        <v>0</v>
      </c>
      <c r="Z583" s="179">
        <f>'Initial Info Client Demographic'!H569</f>
        <v>0</v>
      </c>
      <c r="AA583" s="182">
        <f>'Initial Info Client Demographic'!I569</f>
        <v>0</v>
      </c>
      <c r="AB583" s="183">
        <f>'Initial Info Client Demographic'!E569</f>
        <v>0</v>
      </c>
      <c r="AC583" s="183">
        <f>'Initial Info Client Demographic'!F569</f>
        <v>0</v>
      </c>
      <c r="AD583" s="183">
        <f>'Initial Info Client Demographic'!G569</f>
        <v>0</v>
      </c>
      <c r="AE583" s="183">
        <f>'Initial Info Client Demographic'!H569</f>
        <v>0</v>
      </c>
      <c r="AF583" s="183">
        <f>'Initial Info Client Demographic'!I569</f>
        <v>0</v>
      </c>
      <c r="AG583" s="183">
        <f>'Initial Info Client Demographic'!J569</f>
        <v>0</v>
      </c>
    </row>
    <row r="584" spans="1:33" ht="50.1" customHeight="1" x14ac:dyDescent="0.25">
      <c r="A584" s="2">
        <f t="shared" si="40"/>
        <v>557</v>
      </c>
      <c r="B584" s="319">
        <f>'Initial Info Client Demographic'!B570</f>
        <v>0</v>
      </c>
      <c r="C584" s="320">
        <f>'Initial Info Client Demographic'!C570</f>
        <v>0</v>
      </c>
      <c r="D584" s="244"/>
      <c r="E584" s="236"/>
      <c r="F584" s="259"/>
      <c r="G584" s="238"/>
      <c r="H584" s="242"/>
      <c r="I584" s="213"/>
      <c r="J584" s="214"/>
      <c r="K584" s="169"/>
      <c r="L584" s="166"/>
      <c r="M584" s="215"/>
      <c r="N584" s="123"/>
      <c r="O584" s="249">
        <f t="shared" si="37"/>
        <v>0</v>
      </c>
      <c r="P584" s="96"/>
      <c r="Q584" s="251">
        <f t="shared" si="38"/>
        <v>0</v>
      </c>
      <c r="R584" s="252">
        <f t="shared" si="39"/>
        <v>0</v>
      </c>
      <c r="S584" s="211"/>
      <c r="U584" s="257">
        <f>'Initial Info Client Demographic'!D570</f>
        <v>0</v>
      </c>
      <c r="W584" s="179">
        <f>'Initial Info Client Demographic'!E570</f>
        <v>0</v>
      </c>
      <c r="X584" s="182">
        <f>'Initial Info Client Demographic'!F570</f>
        <v>0</v>
      </c>
      <c r="Y584" s="183">
        <f>'Initial Info Client Demographic'!G570</f>
        <v>0</v>
      </c>
      <c r="Z584" s="179">
        <f>'Initial Info Client Demographic'!H570</f>
        <v>0</v>
      </c>
      <c r="AA584" s="182">
        <f>'Initial Info Client Demographic'!I570</f>
        <v>0</v>
      </c>
      <c r="AB584" s="183">
        <f>'Initial Info Client Demographic'!E570</f>
        <v>0</v>
      </c>
      <c r="AC584" s="183">
        <f>'Initial Info Client Demographic'!F570</f>
        <v>0</v>
      </c>
      <c r="AD584" s="183">
        <f>'Initial Info Client Demographic'!G570</f>
        <v>0</v>
      </c>
      <c r="AE584" s="183">
        <f>'Initial Info Client Demographic'!H570</f>
        <v>0</v>
      </c>
      <c r="AF584" s="183">
        <f>'Initial Info Client Demographic'!I570</f>
        <v>0</v>
      </c>
      <c r="AG584" s="183">
        <f>'Initial Info Client Demographic'!J570</f>
        <v>0</v>
      </c>
    </row>
    <row r="585" spans="1:33" ht="50.1" customHeight="1" x14ac:dyDescent="0.25">
      <c r="A585" s="2">
        <f t="shared" si="40"/>
        <v>558</v>
      </c>
      <c r="B585" s="321">
        <f>'Initial Info Client Demographic'!B571</f>
        <v>0</v>
      </c>
      <c r="C585" s="322">
        <f>'Initial Info Client Demographic'!C571</f>
        <v>0</v>
      </c>
      <c r="D585" s="229"/>
      <c r="E585" s="237"/>
      <c r="F585" s="234"/>
      <c r="G585" s="239"/>
      <c r="H585" s="243"/>
      <c r="I585" s="213"/>
      <c r="J585" s="214"/>
      <c r="K585" s="168"/>
      <c r="L585" s="167"/>
      <c r="M585" s="216"/>
      <c r="N585" s="141"/>
      <c r="O585" s="249">
        <f t="shared" si="37"/>
        <v>0</v>
      </c>
      <c r="P585" s="140"/>
      <c r="Q585" s="253">
        <f t="shared" si="38"/>
        <v>0</v>
      </c>
      <c r="R585" s="254">
        <f t="shared" si="39"/>
        <v>0</v>
      </c>
      <c r="S585" s="211"/>
      <c r="U585" s="257">
        <f>'Initial Info Client Demographic'!D571</f>
        <v>0</v>
      </c>
      <c r="W585" s="179">
        <f>'Initial Info Client Demographic'!E571</f>
        <v>0</v>
      </c>
      <c r="X585" s="182">
        <f>'Initial Info Client Demographic'!F571</f>
        <v>0</v>
      </c>
      <c r="Y585" s="183">
        <f>'Initial Info Client Demographic'!G571</f>
        <v>0</v>
      </c>
      <c r="Z585" s="179">
        <f>'Initial Info Client Demographic'!H571</f>
        <v>0</v>
      </c>
      <c r="AA585" s="182">
        <f>'Initial Info Client Demographic'!I571</f>
        <v>0</v>
      </c>
      <c r="AB585" s="183">
        <f>'Initial Info Client Demographic'!E571</f>
        <v>0</v>
      </c>
      <c r="AC585" s="183">
        <f>'Initial Info Client Demographic'!F571</f>
        <v>0</v>
      </c>
      <c r="AD585" s="183">
        <f>'Initial Info Client Demographic'!G571</f>
        <v>0</v>
      </c>
      <c r="AE585" s="183">
        <f>'Initial Info Client Demographic'!H571</f>
        <v>0</v>
      </c>
      <c r="AF585" s="183">
        <f>'Initial Info Client Demographic'!I571</f>
        <v>0</v>
      </c>
      <c r="AG585" s="183">
        <f>'Initial Info Client Demographic'!J571</f>
        <v>0</v>
      </c>
    </row>
    <row r="586" spans="1:33" ht="50.1" customHeight="1" x14ac:dyDescent="0.25">
      <c r="A586" s="2">
        <f t="shared" si="40"/>
        <v>559</v>
      </c>
      <c r="B586" s="319">
        <f>'Initial Info Client Demographic'!B572</f>
        <v>0</v>
      </c>
      <c r="C586" s="320">
        <f>'Initial Info Client Demographic'!C572</f>
        <v>0</v>
      </c>
      <c r="D586" s="244"/>
      <c r="E586" s="236"/>
      <c r="F586" s="259"/>
      <c r="G586" s="240"/>
      <c r="H586" s="242"/>
      <c r="I586" s="213"/>
      <c r="J586" s="214"/>
      <c r="K586" s="169"/>
      <c r="L586" s="166"/>
      <c r="M586" s="215"/>
      <c r="N586" s="123"/>
      <c r="O586" s="249">
        <f t="shared" si="37"/>
        <v>0</v>
      </c>
      <c r="P586" s="96"/>
      <c r="Q586" s="251">
        <f t="shared" si="38"/>
        <v>0</v>
      </c>
      <c r="R586" s="252">
        <f t="shared" si="39"/>
        <v>0</v>
      </c>
      <c r="S586" s="211"/>
      <c r="U586" s="257">
        <f>'Initial Info Client Demographic'!D572</f>
        <v>0</v>
      </c>
      <c r="W586" s="179">
        <f>'Initial Info Client Demographic'!E572</f>
        <v>0</v>
      </c>
      <c r="X586" s="182">
        <f>'Initial Info Client Demographic'!F572</f>
        <v>0</v>
      </c>
      <c r="Y586" s="183">
        <f>'Initial Info Client Demographic'!G572</f>
        <v>0</v>
      </c>
      <c r="Z586" s="179">
        <f>'Initial Info Client Demographic'!H572</f>
        <v>0</v>
      </c>
      <c r="AA586" s="182">
        <f>'Initial Info Client Demographic'!I572</f>
        <v>0</v>
      </c>
      <c r="AB586" s="183">
        <f>'Initial Info Client Demographic'!E572</f>
        <v>0</v>
      </c>
      <c r="AC586" s="183">
        <f>'Initial Info Client Demographic'!F572</f>
        <v>0</v>
      </c>
      <c r="AD586" s="183">
        <f>'Initial Info Client Demographic'!G572</f>
        <v>0</v>
      </c>
      <c r="AE586" s="183">
        <f>'Initial Info Client Demographic'!H572</f>
        <v>0</v>
      </c>
      <c r="AF586" s="183">
        <f>'Initial Info Client Demographic'!I572</f>
        <v>0</v>
      </c>
      <c r="AG586" s="183">
        <f>'Initial Info Client Demographic'!J572</f>
        <v>0</v>
      </c>
    </row>
    <row r="587" spans="1:33" ht="50.1" customHeight="1" x14ac:dyDescent="0.25">
      <c r="A587" s="2">
        <f t="shared" si="40"/>
        <v>560</v>
      </c>
      <c r="B587" s="321">
        <f>'Initial Info Client Demographic'!B573</f>
        <v>0</v>
      </c>
      <c r="C587" s="322">
        <f>'Initial Info Client Demographic'!C573</f>
        <v>0</v>
      </c>
      <c r="D587" s="229"/>
      <c r="E587" s="237"/>
      <c r="F587" s="234"/>
      <c r="G587" s="241"/>
      <c r="H587" s="243"/>
      <c r="I587" s="213"/>
      <c r="J587" s="214"/>
      <c r="K587" s="168"/>
      <c r="L587" s="167"/>
      <c r="M587" s="216"/>
      <c r="N587" s="141"/>
      <c r="O587" s="249">
        <f t="shared" si="37"/>
        <v>0</v>
      </c>
      <c r="P587" s="140"/>
      <c r="Q587" s="253">
        <f t="shared" si="38"/>
        <v>0</v>
      </c>
      <c r="R587" s="254">
        <f t="shared" si="39"/>
        <v>0</v>
      </c>
      <c r="S587" s="211"/>
      <c r="U587" s="257">
        <f>'Initial Info Client Demographic'!D573</f>
        <v>0</v>
      </c>
      <c r="W587" s="179">
        <f>'Initial Info Client Demographic'!E573</f>
        <v>0</v>
      </c>
      <c r="X587" s="182">
        <f>'Initial Info Client Demographic'!F573</f>
        <v>0</v>
      </c>
      <c r="Y587" s="183">
        <f>'Initial Info Client Demographic'!G573</f>
        <v>0</v>
      </c>
      <c r="Z587" s="179">
        <f>'Initial Info Client Demographic'!H573</f>
        <v>0</v>
      </c>
      <c r="AA587" s="182">
        <f>'Initial Info Client Demographic'!I573</f>
        <v>0</v>
      </c>
      <c r="AB587" s="183">
        <f>'Initial Info Client Demographic'!E573</f>
        <v>0</v>
      </c>
      <c r="AC587" s="183">
        <f>'Initial Info Client Demographic'!F573</f>
        <v>0</v>
      </c>
      <c r="AD587" s="183">
        <f>'Initial Info Client Demographic'!G573</f>
        <v>0</v>
      </c>
      <c r="AE587" s="183">
        <f>'Initial Info Client Demographic'!H573</f>
        <v>0</v>
      </c>
      <c r="AF587" s="183">
        <f>'Initial Info Client Demographic'!I573</f>
        <v>0</v>
      </c>
      <c r="AG587" s="183">
        <f>'Initial Info Client Demographic'!J573</f>
        <v>0</v>
      </c>
    </row>
    <row r="588" spans="1:33" ht="50.1" customHeight="1" x14ac:dyDescent="0.25">
      <c r="A588" s="2">
        <f t="shared" si="40"/>
        <v>561</v>
      </c>
      <c r="B588" s="319">
        <f>'Initial Info Client Demographic'!B574</f>
        <v>0</v>
      </c>
      <c r="C588" s="320">
        <f>'Initial Info Client Demographic'!C574</f>
        <v>0</v>
      </c>
      <c r="D588" s="244"/>
      <c r="E588" s="236"/>
      <c r="F588" s="259"/>
      <c r="G588" s="238"/>
      <c r="H588" s="242"/>
      <c r="I588" s="213"/>
      <c r="J588" s="214"/>
      <c r="K588" s="169"/>
      <c r="L588" s="166"/>
      <c r="M588" s="215"/>
      <c r="N588" s="123"/>
      <c r="O588" s="249">
        <f t="shared" si="37"/>
        <v>0</v>
      </c>
      <c r="P588" s="96"/>
      <c r="Q588" s="251">
        <f t="shared" si="38"/>
        <v>0</v>
      </c>
      <c r="R588" s="252">
        <f t="shared" si="39"/>
        <v>0</v>
      </c>
      <c r="S588" s="211"/>
      <c r="U588" s="257">
        <f>'Initial Info Client Demographic'!D574</f>
        <v>0</v>
      </c>
      <c r="W588" s="179">
        <f>'Initial Info Client Demographic'!E574</f>
        <v>0</v>
      </c>
      <c r="X588" s="182">
        <f>'Initial Info Client Demographic'!F574</f>
        <v>0</v>
      </c>
      <c r="Y588" s="183">
        <f>'Initial Info Client Demographic'!G574</f>
        <v>0</v>
      </c>
      <c r="Z588" s="179">
        <f>'Initial Info Client Demographic'!H574</f>
        <v>0</v>
      </c>
      <c r="AA588" s="182">
        <f>'Initial Info Client Demographic'!I574</f>
        <v>0</v>
      </c>
      <c r="AB588" s="183">
        <f>'Initial Info Client Demographic'!E574</f>
        <v>0</v>
      </c>
      <c r="AC588" s="183">
        <f>'Initial Info Client Demographic'!F574</f>
        <v>0</v>
      </c>
      <c r="AD588" s="183">
        <f>'Initial Info Client Demographic'!G574</f>
        <v>0</v>
      </c>
      <c r="AE588" s="183">
        <f>'Initial Info Client Demographic'!H574</f>
        <v>0</v>
      </c>
      <c r="AF588" s="183">
        <f>'Initial Info Client Demographic'!I574</f>
        <v>0</v>
      </c>
      <c r="AG588" s="183">
        <f>'Initial Info Client Demographic'!J574</f>
        <v>0</v>
      </c>
    </row>
    <row r="589" spans="1:33" ht="50.1" customHeight="1" x14ac:dyDescent="0.25">
      <c r="A589" s="2">
        <f t="shared" si="40"/>
        <v>562</v>
      </c>
      <c r="B589" s="321">
        <f>'Initial Info Client Demographic'!B575</f>
        <v>0</v>
      </c>
      <c r="C589" s="322">
        <f>'Initial Info Client Demographic'!C575</f>
        <v>0</v>
      </c>
      <c r="D589" s="229"/>
      <c r="E589" s="237"/>
      <c r="F589" s="234"/>
      <c r="G589" s="239"/>
      <c r="H589" s="243"/>
      <c r="I589" s="213"/>
      <c r="J589" s="214"/>
      <c r="K589" s="168"/>
      <c r="L589" s="167"/>
      <c r="M589" s="216"/>
      <c r="N589" s="141"/>
      <c r="O589" s="249">
        <f t="shared" si="37"/>
        <v>0</v>
      </c>
      <c r="P589" s="140"/>
      <c r="Q589" s="253">
        <f t="shared" si="38"/>
        <v>0</v>
      </c>
      <c r="R589" s="254">
        <f t="shared" si="39"/>
        <v>0</v>
      </c>
      <c r="S589" s="211"/>
      <c r="U589" s="257">
        <f>'Initial Info Client Demographic'!D575</f>
        <v>0</v>
      </c>
      <c r="W589" s="179">
        <f>'Initial Info Client Demographic'!E575</f>
        <v>0</v>
      </c>
      <c r="X589" s="182">
        <f>'Initial Info Client Demographic'!F575</f>
        <v>0</v>
      </c>
      <c r="Y589" s="183">
        <f>'Initial Info Client Demographic'!G575</f>
        <v>0</v>
      </c>
      <c r="Z589" s="179">
        <f>'Initial Info Client Demographic'!H575</f>
        <v>0</v>
      </c>
      <c r="AA589" s="182">
        <f>'Initial Info Client Demographic'!I575</f>
        <v>0</v>
      </c>
      <c r="AB589" s="183">
        <f>'Initial Info Client Demographic'!E575</f>
        <v>0</v>
      </c>
      <c r="AC589" s="183">
        <f>'Initial Info Client Demographic'!F575</f>
        <v>0</v>
      </c>
      <c r="AD589" s="183">
        <f>'Initial Info Client Demographic'!G575</f>
        <v>0</v>
      </c>
      <c r="AE589" s="183">
        <f>'Initial Info Client Demographic'!H575</f>
        <v>0</v>
      </c>
      <c r="AF589" s="183">
        <f>'Initial Info Client Demographic'!I575</f>
        <v>0</v>
      </c>
      <c r="AG589" s="183">
        <f>'Initial Info Client Demographic'!J575</f>
        <v>0</v>
      </c>
    </row>
    <row r="590" spans="1:33" ht="50.1" customHeight="1" x14ac:dyDescent="0.25">
      <c r="A590" s="2">
        <f t="shared" si="40"/>
        <v>563</v>
      </c>
      <c r="B590" s="319">
        <f>'Initial Info Client Demographic'!B576</f>
        <v>0</v>
      </c>
      <c r="C590" s="320">
        <f>'Initial Info Client Demographic'!C576</f>
        <v>0</v>
      </c>
      <c r="D590" s="244"/>
      <c r="E590" s="236"/>
      <c r="F590" s="259"/>
      <c r="G590" s="238"/>
      <c r="H590" s="242"/>
      <c r="I590" s="213"/>
      <c r="J590" s="214"/>
      <c r="K590" s="169"/>
      <c r="L590" s="166"/>
      <c r="M590" s="215"/>
      <c r="N590" s="123"/>
      <c r="O590" s="249">
        <f t="shared" si="37"/>
        <v>0</v>
      </c>
      <c r="P590" s="96"/>
      <c r="Q590" s="251">
        <f t="shared" si="38"/>
        <v>0</v>
      </c>
      <c r="R590" s="252">
        <f t="shared" si="39"/>
        <v>0</v>
      </c>
      <c r="S590" s="211"/>
      <c r="U590" s="257">
        <f>'Initial Info Client Demographic'!D576</f>
        <v>0</v>
      </c>
      <c r="W590" s="179">
        <f>'Initial Info Client Demographic'!E576</f>
        <v>0</v>
      </c>
      <c r="X590" s="182">
        <f>'Initial Info Client Demographic'!F576</f>
        <v>0</v>
      </c>
      <c r="Y590" s="183">
        <f>'Initial Info Client Demographic'!G576</f>
        <v>0</v>
      </c>
      <c r="Z590" s="179">
        <f>'Initial Info Client Demographic'!H576</f>
        <v>0</v>
      </c>
      <c r="AA590" s="182">
        <f>'Initial Info Client Demographic'!I576</f>
        <v>0</v>
      </c>
      <c r="AB590" s="183">
        <f>'Initial Info Client Demographic'!E576</f>
        <v>0</v>
      </c>
      <c r="AC590" s="183">
        <f>'Initial Info Client Demographic'!F576</f>
        <v>0</v>
      </c>
      <c r="AD590" s="183">
        <f>'Initial Info Client Demographic'!G576</f>
        <v>0</v>
      </c>
      <c r="AE590" s="183">
        <f>'Initial Info Client Demographic'!H576</f>
        <v>0</v>
      </c>
      <c r="AF590" s="183">
        <f>'Initial Info Client Demographic'!I576</f>
        <v>0</v>
      </c>
      <c r="AG590" s="183">
        <f>'Initial Info Client Demographic'!J576</f>
        <v>0</v>
      </c>
    </row>
    <row r="591" spans="1:33" ht="50.1" customHeight="1" x14ac:dyDescent="0.25">
      <c r="A591" s="2">
        <f t="shared" si="40"/>
        <v>564</v>
      </c>
      <c r="B591" s="321">
        <f>'Initial Info Client Demographic'!B577</f>
        <v>0</v>
      </c>
      <c r="C591" s="322">
        <f>'Initial Info Client Demographic'!C577</f>
        <v>0</v>
      </c>
      <c r="D591" s="229"/>
      <c r="E591" s="237"/>
      <c r="F591" s="234"/>
      <c r="G591" s="239"/>
      <c r="H591" s="243"/>
      <c r="I591" s="213"/>
      <c r="J591" s="214"/>
      <c r="K591" s="168"/>
      <c r="L591" s="167"/>
      <c r="M591" s="216"/>
      <c r="N591" s="141"/>
      <c r="O591" s="249">
        <f t="shared" si="37"/>
        <v>0</v>
      </c>
      <c r="P591" s="140"/>
      <c r="Q591" s="253">
        <f t="shared" si="38"/>
        <v>0</v>
      </c>
      <c r="R591" s="254">
        <f t="shared" si="39"/>
        <v>0</v>
      </c>
      <c r="S591" s="211"/>
      <c r="U591" s="257">
        <f>'Initial Info Client Demographic'!D577</f>
        <v>0</v>
      </c>
      <c r="W591" s="179">
        <f>'Initial Info Client Demographic'!E577</f>
        <v>0</v>
      </c>
      <c r="X591" s="182">
        <f>'Initial Info Client Demographic'!F577</f>
        <v>0</v>
      </c>
      <c r="Y591" s="183">
        <f>'Initial Info Client Demographic'!G577</f>
        <v>0</v>
      </c>
      <c r="Z591" s="179">
        <f>'Initial Info Client Demographic'!H577</f>
        <v>0</v>
      </c>
      <c r="AA591" s="182">
        <f>'Initial Info Client Demographic'!I577</f>
        <v>0</v>
      </c>
      <c r="AB591" s="183">
        <f>'Initial Info Client Demographic'!E577</f>
        <v>0</v>
      </c>
      <c r="AC591" s="183">
        <f>'Initial Info Client Demographic'!F577</f>
        <v>0</v>
      </c>
      <c r="AD591" s="183">
        <f>'Initial Info Client Demographic'!G577</f>
        <v>0</v>
      </c>
      <c r="AE591" s="183">
        <f>'Initial Info Client Demographic'!H577</f>
        <v>0</v>
      </c>
      <c r="AF591" s="183">
        <f>'Initial Info Client Demographic'!I577</f>
        <v>0</v>
      </c>
      <c r="AG591" s="183">
        <f>'Initial Info Client Demographic'!J577</f>
        <v>0</v>
      </c>
    </row>
    <row r="592" spans="1:33" ht="50.1" customHeight="1" x14ac:dyDescent="0.25">
      <c r="A592" s="2">
        <f t="shared" si="40"/>
        <v>565</v>
      </c>
      <c r="B592" s="319">
        <f>'Initial Info Client Demographic'!B578</f>
        <v>0</v>
      </c>
      <c r="C592" s="320">
        <f>'Initial Info Client Demographic'!C578</f>
        <v>0</v>
      </c>
      <c r="D592" s="244"/>
      <c r="E592" s="236"/>
      <c r="F592" s="259"/>
      <c r="G592" s="238"/>
      <c r="H592" s="242"/>
      <c r="I592" s="213"/>
      <c r="J592" s="214"/>
      <c r="K592" s="169"/>
      <c r="L592" s="166"/>
      <c r="M592" s="215"/>
      <c r="N592" s="123"/>
      <c r="O592" s="249">
        <f t="shared" si="37"/>
        <v>0</v>
      </c>
      <c r="P592" s="96"/>
      <c r="Q592" s="251">
        <f t="shared" si="38"/>
        <v>0</v>
      </c>
      <c r="R592" s="252">
        <f t="shared" si="39"/>
        <v>0</v>
      </c>
      <c r="S592" s="211"/>
      <c r="U592" s="257">
        <f>'Initial Info Client Demographic'!D578</f>
        <v>0</v>
      </c>
      <c r="W592" s="179">
        <f>'Initial Info Client Demographic'!E578</f>
        <v>0</v>
      </c>
      <c r="X592" s="182">
        <f>'Initial Info Client Demographic'!F578</f>
        <v>0</v>
      </c>
      <c r="Y592" s="183">
        <f>'Initial Info Client Demographic'!G578</f>
        <v>0</v>
      </c>
      <c r="Z592" s="179">
        <f>'Initial Info Client Demographic'!H578</f>
        <v>0</v>
      </c>
      <c r="AA592" s="182">
        <f>'Initial Info Client Demographic'!I578</f>
        <v>0</v>
      </c>
      <c r="AB592" s="183">
        <f>'Initial Info Client Demographic'!E578</f>
        <v>0</v>
      </c>
      <c r="AC592" s="183">
        <f>'Initial Info Client Demographic'!F578</f>
        <v>0</v>
      </c>
      <c r="AD592" s="183">
        <f>'Initial Info Client Demographic'!G578</f>
        <v>0</v>
      </c>
      <c r="AE592" s="183">
        <f>'Initial Info Client Demographic'!H578</f>
        <v>0</v>
      </c>
      <c r="AF592" s="183">
        <f>'Initial Info Client Demographic'!I578</f>
        <v>0</v>
      </c>
      <c r="AG592" s="183">
        <f>'Initial Info Client Demographic'!J578</f>
        <v>0</v>
      </c>
    </row>
    <row r="593" spans="1:33" ht="50.1" customHeight="1" x14ac:dyDescent="0.25">
      <c r="A593" s="2">
        <f t="shared" si="40"/>
        <v>566</v>
      </c>
      <c r="B593" s="321">
        <f>'Initial Info Client Demographic'!B579</f>
        <v>0</v>
      </c>
      <c r="C593" s="322">
        <f>'Initial Info Client Demographic'!C579</f>
        <v>0</v>
      </c>
      <c r="D593" s="229"/>
      <c r="E593" s="237"/>
      <c r="F593" s="234"/>
      <c r="G593" s="239"/>
      <c r="H593" s="243"/>
      <c r="I593" s="213"/>
      <c r="J593" s="214"/>
      <c r="K593" s="168"/>
      <c r="L593" s="167"/>
      <c r="M593" s="216"/>
      <c r="N593" s="141"/>
      <c r="O593" s="249">
        <f t="shared" si="37"/>
        <v>0</v>
      </c>
      <c r="P593" s="140"/>
      <c r="Q593" s="253">
        <f t="shared" si="38"/>
        <v>0</v>
      </c>
      <c r="R593" s="254">
        <f t="shared" si="39"/>
        <v>0</v>
      </c>
      <c r="S593" s="211"/>
      <c r="U593" s="257">
        <f>'Initial Info Client Demographic'!D579</f>
        <v>0</v>
      </c>
      <c r="W593" s="179">
        <f>'Initial Info Client Demographic'!E579</f>
        <v>0</v>
      </c>
      <c r="X593" s="182">
        <f>'Initial Info Client Demographic'!F579</f>
        <v>0</v>
      </c>
      <c r="Y593" s="183">
        <f>'Initial Info Client Demographic'!G579</f>
        <v>0</v>
      </c>
      <c r="Z593" s="179">
        <f>'Initial Info Client Demographic'!H579</f>
        <v>0</v>
      </c>
      <c r="AA593" s="182">
        <f>'Initial Info Client Demographic'!I579</f>
        <v>0</v>
      </c>
      <c r="AB593" s="183">
        <f>'Initial Info Client Demographic'!E579</f>
        <v>0</v>
      </c>
      <c r="AC593" s="183">
        <f>'Initial Info Client Demographic'!F579</f>
        <v>0</v>
      </c>
      <c r="AD593" s="183">
        <f>'Initial Info Client Demographic'!G579</f>
        <v>0</v>
      </c>
      <c r="AE593" s="183">
        <f>'Initial Info Client Demographic'!H579</f>
        <v>0</v>
      </c>
      <c r="AF593" s="183">
        <f>'Initial Info Client Demographic'!I579</f>
        <v>0</v>
      </c>
      <c r="AG593" s="183">
        <f>'Initial Info Client Demographic'!J579</f>
        <v>0</v>
      </c>
    </row>
    <row r="594" spans="1:33" ht="50.1" customHeight="1" x14ac:dyDescent="0.25">
      <c r="A594" s="2">
        <f t="shared" si="40"/>
        <v>567</v>
      </c>
      <c r="B594" s="319">
        <f>'Initial Info Client Demographic'!B580</f>
        <v>0</v>
      </c>
      <c r="C594" s="320">
        <f>'Initial Info Client Demographic'!C580</f>
        <v>0</v>
      </c>
      <c r="D594" s="244"/>
      <c r="E594" s="236"/>
      <c r="F594" s="259"/>
      <c r="G594" s="238"/>
      <c r="H594" s="242"/>
      <c r="I594" s="213"/>
      <c r="J594" s="214"/>
      <c r="K594" s="169"/>
      <c r="L594" s="166"/>
      <c r="M594" s="215"/>
      <c r="N594" s="123"/>
      <c r="O594" s="249">
        <f t="shared" si="37"/>
        <v>0</v>
      </c>
      <c r="P594" s="96"/>
      <c r="Q594" s="251">
        <f t="shared" si="38"/>
        <v>0</v>
      </c>
      <c r="R594" s="252">
        <f t="shared" si="39"/>
        <v>0</v>
      </c>
      <c r="S594" s="211"/>
      <c r="U594" s="257">
        <f>'Initial Info Client Demographic'!D580</f>
        <v>0</v>
      </c>
      <c r="W594" s="179">
        <f>'Initial Info Client Demographic'!E580</f>
        <v>0</v>
      </c>
      <c r="X594" s="182">
        <f>'Initial Info Client Demographic'!F580</f>
        <v>0</v>
      </c>
      <c r="Y594" s="183">
        <f>'Initial Info Client Demographic'!G580</f>
        <v>0</v>
      </c>
      <c r="Z594" s="179">
        <f>'Initial Info Client Demographic'!H580</f>
        <v>0</v>
      </c>
      <c r="AA594" s="182">
        <f>'Initial Info Client Demographic'!I580</f>
        <v>0</v>
      </c>
      <c r="AB594" s="183">
        <f>'Initial Info Client Demographic'!E580</f>
        <v>0</v>
      </c>
      <c r="AC594" s="183">
        <f>'Initial Info Client Demographic'!F580</f>
        <v>0</v>
      </c>
      <c r="AD594" s="183">
        <f>'Initial Info Client Demographic'!G580</f>
        <v>0</v>
      </c>
      <c r="AE594" s="183">
        <f>'Initial Info Client Demographic'!H580</f>
        <v>0</v>
      </c>
      <c r="AF594" s="183">
        <f>'Initial Info Client Demographic'!I580</f>
        <v>0</v>
      </c>
      <c r="AG594" s="183">
        <f>'Initial Info Client Demographic'!J580</f>
        <v>0</v>
      </c>
    </row>
    <row r="595" spans="1:33" ht="50.1" customHeight="1" x14ac:dyDescent="0.25">
      <c r="A595" s="2">
        <f t="shared" si="40"/>
        <v>568</v>
      </c>
      <c r="B595" s="321">
        <f>'Initial Info Client Demographic'!B581</f>
        <v>0</v>
      </c>
      <c r="C595" s="322">
        <f>'Initial Info Client Demographic'!C581</f>
        <v>0</v>
      </c>
      <c r="D595" s="229"/>
      <c r="E595" s="237"/>
      <c r="F595" s="234"/>
      <c r="G595" s="239"/>
      <c r="H595" s="243"/>
      <c r="I595" s="213"/>
      <c r="J595" s="214"/>
      <c r="K595" s="168"/>
      <c r="L595" s="167"/>
      <c r="M595" s="216"/>
      <c r="N595" s="141"/>
      <c r="O595" s="249">
        <f t="shared" si="37"/>
        <v>0</v>
      </c>
      <c r="P595" s="140"/>
      <c r="Q595" s="253">
        <f t="shared" si="38"/>
        <v>0</v>
      </c>
      <c r="R595" s="254">
        <f t="shared" si="39"/>
        <v>0</v>
      </c>
      <c r="S595" s="211"/>
      <c r="U595" s="257">
        <f>'Initial Info Client Demographic'!D581</f>
        <v>0</v>
      </c>
      <c r="W595" s="179">
        <f>'Initial Info Client Demographic'!E581</f>
        <v>0</v>
      </c>
      <c r="X595" s="182">
        <f>'Initial Info Client Demographic'!F581</f>
        <v>0</v>
      </c>
      <c r="Y595" s="183">
        <f>'Initial Info Client Demographic'!G581</f>
        <v>0</v>
      </c>
      <c r="Z595" s="179">
        <f>'Initial Info Client Demographic'!H581</f>
        <v>0</v>
      </c>
      <c r="AA595" s="182">
        <f>'Initial Info Client Demographic'!I581</f>
        <v>0</v>
      </c>
      <c r="AB595" s="183">
        <f>'Initial Info Client Demographic'!E581</f>
        <v>0</v>
      </c>
      <c r="AC595" s="183">
        <f>'Initial Info Client Demographic'!F581</f>
        <v>0</v>
      </c>
      <c r="AD595" s="183">
        <f>'Initial Info Client Demographic'!G581</f>
        <v>0</v>
      </c>
      <c r="AE595" s="183">
        <f>'Initial Info Client Demographic'!H581</f>
        <v>0</v>
      </c>
      <c r="AF595" s="183">
        <f>'Initial Info Client Demographic'!I581</f>
        <v>0</v>
      </c>
      <c r="AG595" s="183">
        <f>'Initial Info Client Demographic'!J581</f>
        <v>0</v>
      </c>
    </row>
    <row r="596" spans="1:33" ht="50.1" customHeight="1" x14ac:dyDescent="0.25">
      <c r="A596" s="2">
        <f t="shared" si="40"/>
        <v>569</v>
      </c>
      <c r="B596" s="319">
        <f>'Initial Info Client Demographic'!B582</f>
        <v>0</v>
      </c>
      <c r="C596" s="320">
        <f>'Initial Info Client Demographic'!C582</f>
        <v>0</v>
      </c>
      <c r="D596" s="244"/>
      <c r="E596" s="236"/>
      <c r="F596" s="259"/>
      <c r="G596" s="240"/>
      <c r="H596" s="242"/>
      <c r="I596" s="213"/>
      <c r="J596" s="214"/>
      <c r="K596" s="169"/>
      <c r="L596" s="166"/>
      <c r="M596" s="215"/>
      <c r="N596" s="123"/>
      <c r="O596" s="249">
        <f t="shared" si="37"/>
        <v>0</v>
      </c>
      <c r="P596" s="96"/>
      <c r="Q596" s="251">
        <f t="shared" si="38"/>
        <v>0</v>
      </c>
      <c r="R596" s="252">
        <f t="shared" si="39"/>
        <v>0</v>
      </c>
      <c r="S596" s="211"/>
      <c r="U596" s="257">
        <f>'Initial Info Client Demographic'!D582</f>
        <v>0</v>
      </c>
      <c r="W596" s="179">
        <f>'Initial Info Client Demographic'!E582</f>
        <v>0</v>
      </c>
      <c r="X596" s="182">
        <f>'Initial Info Client Demographic'!F582</f>
        <v>0</v>
      </c>
      <c r="Y596" s="183">
        <f>'Initial Info Client Demographic'!G582</f>
        <v>0</v>
      </c>
      <c r="Z596" s="179">
        <f>'Initial Info Client Demographic'!H582</f>
        <v>0</v>
      </c>
      <c r="AA596" s="182">
        <f>'Initial Info Client Demographic'!I582</f>
        <v>0</v>
      </c>
      <c r="AB596" s="183">
        <f>'Initial Info Client Demographic'!E582</f>
        <v>0</v>
      </c>
      <c r="AC596" s="183">
        <f>'Initial Info Client Demographic'!F582</f>
        <v>0</v>
      </c>
      <c r="AD596" s="183">
        <f>'Initial Info Client Demographic'!G582</f>
        <v>0</v>
      </c>
      <c r="AE596" s="183">
        <f>'Initial Info Client Demographic'!H582</f>
        <v>0</v>
      </c>
      <c r="AF596" s="183">
        <f>'Initial Info Client Demographic'!I582</f>
        <v>0</v>
      </c>
      <c r="AG596" s="183">
        <f>'Initial Info Client Demographic'!J582</f>
        <v>0</v>
      </c>
    </row>
    <row r="597" spans="1:33" ht="50.1" customHeight="1" x14ac:dyDescent="0.25">
      <c r="A597" s="2">
        <f t="shared" si="40"/>
        <v>570</v>
      </c>
      <c r="B597" s="321">
        <f>'Initial Info Client Demographic'!B583</f>
        <v>0</v>
      </c>
      <c r="C597" s="322">
        <f>'Initial Info Client Demographic'!C583</f>
        <v>0</v>
      </c>
      <c r="D597" s="229"/>
      <c r="E597" s="237"/>
      <c r="F597" s="234"/>
      <c r="G597" s="241"/>
      <c r="H597" s="243"/>
      <c r="I597" s="213"/>
      <c r="J597" s="214"/>
      <c r="K597" s="168"/>
      <c r="L597" s="167"/>
      <c r="M597" s="216"/>
      <c r="N597" s="141"/>
      <c r="O597" s="249">
        <f t="shared" si="37"/>
        <v>0</v>
      </c>
      <c r="P597" s="140"/>
      <c r="Q597" s="253">
        <f t="shared" si="38"/>
        <v>0</v>
      </c>
      <c r="R597" s="254">
        <f t="shared" si="39"/>
        <v>0</v>
      </c>
      <c r="S597" s="211"/>
      <c r="U597" s="257">
        <f>'Initial Info Client Demographic'!D583</f>
        <v>0</v>
      </c>
      <c r="W597" s="179">
        <f>'Initial Info Client Demographic'!E583</f>
        <v>0</v>
      </c>
      <c r="X597" s="182">
        <f>'Initial Info Client Demographic'!F583</f>
        <v>0</v>
      </c>
      <c r="Y597" s="183">
        <f>'Initial Info Client Demographic'!G583</f>
        <v>0</v>
      </c>
      <c r="Z597" s="179">
        <f>'Initial Info Client Demographic'!H583</f>
        <v>0</v>
      </c>
      <c r="AA597" s="182">
        <f>'Initial Info Client Demographic'!I583</f>
        <v>0</v>
      </c>
      <c r="AB597" s="183">
        <f>'Initial Info Client Demographic'!E583</f>
        <v>0</v>
      </c>
      <c r="AC597" s="183">
        <f>'Initial Info Client Demographic'!F583</f>
        <v>0</v>
      </c>
      <c r="AD597" s="183">
        <f>'Initial Info Client Demographic'!G583</f>
        <v>0</v>
      </c>
      <c r="AE597" s="183">
        <f>'Initial Info Client Demographic'!H583</f>
        <v>0</v>
      </c>
      <c r="AF597" s="183">
        <f>'Initial Info Client Demographic'!I583</f>
        <v>0</v>
      </c>
      <c r="AG597" s="183">
        <f>'Initial Info Client Demographic'!J583</f>
        <v>0</v>
      </c>
    </row>
    <row r="598" spans="1:33" ht="50.1" customHeight="1" x14ac:dyDescent="0.25">
      <c r="A598" s="2">
        <f t="shared" si="40"/>
        <v>571</v>
      </c>
      <c r="B598" s="319">
        <f>'Initial Info Client Demographic'!B584</f>
        <v>0</v>
      </c>
      <c r="C598" s="320">
        <f>'Initial Info Client Demographic'!C584</f>
        <v>0</v>
      </c>
      <c r="D598" s="244"/>
      <c r="E598" s="236"/>
      <c r="F598" s="259"/>
      <c r="G598" s="238"/>
      <c r="H598" s="242"/>
      <c r="I598" s="213"/>
      <c r="J598" s="214"/>
      <c r="K598" s="169"/>
      <c r="L598" s="166"/>
      <c r="M598" s="215"/>
      <c r="N598" s="123"/>
      <c r="O598" s="249">
        <f t="shared" si="37"/>
        <v>0</v>
      </c>
      <c r="P598" s="96"/>
      <c r="Q598" s="251">
        <f t="shared" si="38"/>
        <v>0</v>
      </c>
      <c r="R598" s="252">
        <f t="shared" si="39"/>
        <v>0</v>
      </c>
      <c r="S598" s="211"/>
      <c r="U598" s="257">
        <f>'Initial Info Client Demographic'!D584</f>
        <v>0</v>
      </c>
      <c r="W598" s="179">
        <f>'Initial Info Client Demographic'!E584</f>
        <v>0</v>
      </c>
      <c r="X598" s="182">
        <f>'Initial Info Client Demographic'!F584</f>
        <v>0</v>
      </c>
      <c r="Y598" s="183">
        <f>'Initial Info Client Demographic'!G584</f>
        <v>0</v>
      </c>
      <c r="Z598" s="179">
        <f>'Initial Info Client Demographic'!H584</f>
        <v>0</v>
      </c>
      <c r="AA598" s="182">
        <f>'Initial Info Client Demographic'!I584</f>
        <v>0</v>
      </c>
      <c r="AB598" s="183">
        <f>'Initial Info Client Demographic'!E584</f>
        <v>0</v>
      </c>
      <c r="AC598" s="183">
        <f>'Initial Info Client Demographic'!F584</f>
        <v>0</v>
      </c>
      <c r="AD598" s="183">
        <f>'Initial Info Client Demographic'!G584</f>
        <v>0</v>
      </c>
      <c r="AE598" s="183">
        <f>'Initial Info Client Demographic'!H584</f>
        <v>0</v>
      </c>
      <c r="AF598" s="183">
        <f>'Initial Info Client Demographic'!I584</f>
        <v>0</v>
      </c>
      <c r="AG598" s="183">
        <f>'Initial Info Client Demographic'!J584</f>
        <v>0</v>
      </c>
    </row>
    <row r="599" spans="1:33" ht="50.1" customHeight="1" x14ac:dyDescent="0.25">
      <c r="A599" s="2">
        <f t="shared" si="40"/>
        <v>572</v>
      </c>
      <c r="B599" s="321">
        <f>'Initial Info Client Demographic'!B585</f>
        <v>0</v>
      </c>
      <c r="C599" s="322">
        <f>'Initial Info Client Demographic'!C585</f>
        <v>0</v>
      </c>
      <c r="D599" s="229"/>
      <c r="E599" s="237"/>
      <c r="F599" s="234"/>
      <c r="G599" s="239"/>
      <c r="H599" s="243"/>
      <c r="I599" s="213"/>
      <c r="J599" s="214"/>
      <c r="K599" s="168"/>
      <c r="L599" s="167"/>
      <c r="M599" s="216"/>
      <c r="N599" s="141"/>
      <c r="O599" s="249">
        <f t="shared" si="37"/>
        <v>0</v>
      </c>
      <c r="P599" s="140"/>
      <c r="Q599" s="253">
        <f t="shared" si="38"/>
        <v>0</v>
      </c>
      <c r="R599" s="254">
        <f t="shared" si="39"/>
        <v>0</v>
      </c>
      <c r="S599" s="211"/>
      <c r="U599" s="257">
        <f>'Initial Info Client Demographic'!D585</f>
        <v>0</v>
      </c>
      <c r="W599" s="179">
        <f>'Initial Info Client Demographic'!E585</f>
        <v>0</v>
      </c>
      <c r="X599" s="182">
        <f>'Initial Info Client Demographic'!F585</f>
        <v>0</v>
      </c>
      <c r="Y599" s="183">
        <f>'Initial Info Client Demographic'!G585</f>
        <v>0</v>
      </c>
      <c r="Z599" s="179">
        <f>'Initial Info Client Demographic'!H585</f>
        <v>0</v>
      </c>
      <c r="AA599" s="182">
        <f>'Initial Info Client Demographic'!I585</f>
        <v>0</v>
      </c>
      <c r="AB599" s="183">
        <f>'Initial Info Client Demographic'!E585</f>
        <v>0</v>
      </c>
      <c r="AC599" s="183">
        <f>'Initial Info Client Demographic'!F585</f>
        <v>0</v>
      </c>
      <c r="AD599" s="183">
        <f>'Initial Info Client Demographic'!G585</f>
        <v>0</v>
      </c>
      <c r="AE599" s="183">
        <f>'Initial Info Client Demographic'!H585</f>
        <v>0</v>
      </c>
      <c r="AF599" s="183">
        <f>'Initial Info Client Demographic'!I585</f>
        <v>0</v>
      </c>
      <c r="AG599" s="183">
        <f>'Initial Info Client Demographic'!J585</f>
        <v>0</v>
      </c>
    </row>
    <row r="600" spans="1:33" ht="50.1" customHeight="1" x14ac:dyDescent="0.25">
      <c r="A600" s="2">
        <f t="shared" si="40"/>
        <v>573</v>
      </c>
      <c r="B600" s="319">
        <f>'Initial Info Client Demographic'!B586</f>
        <v>0</v>
      </c>
      <c r="C600" s="320">
        <f>'Initial Info Client Demographic'!C586</f>
        <v>0</v>
      </c>
      <c r="D600" s="244"/>
      <c r="E600" s="236"/>
      <c r="F600" s="259"/>
      <c r="G600" s="238"/>
      <c r="H600" s="242"/>
      <c r="I600" s="213"/>
      <c r="J600" s="214"/>
      <c r="K600" s="169"/>
      <c r="L600" s="166"/>
      <c r="M600" s="215"/>
      <c r="N600" s="123"/>
      <c r="O600" s="249">
        <f t="shared" si="37"/>
        <v>0</v>
      </c>
      <c r="P600" s="96"/>
      <c r="Q600" s="251">
        <f t="shared" si="38"/>
        <v>0</v>
      </c>
      <c r="R600" s="252">
        <f t="shared" si="39"/>
        <v>0</v>
      </c>
      <c r="S600" s="211"/>
      <c r="U600" s="257">
        <f>'Initial Info Client Demographic'!D586</f>
        <v>0</v>
      </c>
      <c r="W600" s="179">
        <f>'Initial Info Client Demographic'!E586</f>
        <v>0</v>
      </c>
      <c r="X600" s="182">
        <f>'Initial Info Client Demographic'!F586</f>
        <v>0</v>
      </c>
      <c r="Y600" s="183">
        <f>'Initial Info Client Demographic'!G586</f>
        <v>0</v>
      </c>
      <c r="Z600" s="179">
        <f>'Initial Info Client Demographic'!H586</f>
        <v>0</v>
      </c>
      <c r="AA600" s="182">
        <f>'Initial Info Client Demographic'!I586</f>
        <v>0</v>
      </c>
      <c r="AB600" s="183">
        <f>'Initial Info Client Demographic'!E586</f>
        <v>0</v>
      </c>
      <c r="AC600" s="183">
        <f>'Initial Info Client Demographic'!F586</f>
        <v>0</v>
      </c>
      <c r="AD600" s="183">
        <f>'Initial Info Client Demographic'!G586</f>
        <v>0</v>
      </c>
      <c r="AE600" s="183">
        <f>'Initial Info Client Demographic'!H586</f>
        <v>0</v>
      </c>
      <c r="AF600" s="183">
        <f>'Initial Info Client Demographic'!I586</f>
        <v>0</v>
      </c>
      <c r="AG600" s="183">
        <f>'Initial Info Client Demographic'!J586</f>
        <v>0</v>
      </c>
    </row>
    <row r="601" spans="1:33" ht="50.1" customHeight="1" x14ac:dyDescent="0.25">
      <c r="A601" s="2">
        <f t="shared" si="40"/>
        <v>574</v>
      </c>
      <c r="B601" s="321">
        <f>'Initial Info Client Demographic'!B587</f>
        <v>0</v>
      </c>
      <c r="C601" s="322">
        <f>'Initial Info Client Demographic'!C587</f>
        <v>0</v>
      </c>
      <c r="D601" s="229"/>
      <c r="E601" s="237"/>
      <c r="F601" s="234"/>
      <c r="G601" s="239"/>
      <c r="H601" s="243"/>
      <c r="I601" s="213"/>
      <c r="J601" s="214"/>
      <c r="K601" s="168"/>
      <c r="L601" s="167"/>
      <c r="M601" s="216"/>
      <c r="N601" s="141"/>
      <c r="O601" s="249">
        <f t="shared" si="37"/>
        <v>0</v>
      </c>
      <c r="P601" s="140"/>
      <c r="Q601" s="253">
        <f t="shared" si="38"/>
        <v>0</v>
      </c>
      <c r="R601" s="254">
        <f t="shared" si="39"/>
        <v>0</v>
      </c>
      <c r="S601" s="211"/>
      <c r="U601" s="257">
        <f>'Initial Info Client Demographic'!D587</f>
        <v>0</v>
      </c>
      <c r="W601" s="179">
        <f>'Initial Info Client Demographic'!E587</f>
        <v>0</v>
      </c>
      <c r="X601" s="182">
        <f>'Initial Info Client Demographic'!F587</f>
        <v>0</v>
      </c>
      <c r="Y601" s="183">
        <f>'Initial Info Client Demographic'!G587</f>
        <v>0</v>
      </c>
      <c r="Z601" s="179">
        <f>'Initial Info Client Demographic'!H587</f>
        <v>0</v>
      </c>
      <c r="AA601" s="182">
        <f>'Initial Info Client Demographic'!I587</f>
        <v>0</v>
      </c>
      <c r="AB601" s="183">
        <f>'Initial Info Client Demographic'!E587</f>
        <v>0</v>
      </c>
      <c r="AC601" s="183">
        <f>'Initial Info Client Demographic'!F587</f>
        <v>0</v>
      </c>
      <c r="AD601" s="183">
        <f>'Initial Info Client Demographic'!G587</f>
        <v>0</v>
      </c>
      <c r="AE601" s="183">
        <f>'Initial Info Client Demographic'!H587</f>
        <v>0</v>
      </c>
      <c r="AF601" s="183">
        <f>'Initial Info Client Demographic'!I587</f>
        <v>0</v>
      </c>
      <c r="AG601" s="183">
        <f>'Initial Info Client Demographic'!J587</f>
        <v>0</v>
      </c>
    </row>
    <row r="602" spans="1:33" ht="50.1" customHeight="1" x14ac:dyDescent="0.25">
      <c r="A602" s="2">
        <f t="shared" si="40"/>
        <v>575</v>
      </c>
      <c r="B602" s="319">
        <f>'Initial Info Client Demographic'!B588</f>
        <v>0</v>
      </c>
      <c r="C602" s="320">
        <f>'Initial Info Client Demographic'!C588</f>
        <v>0</v>
      </c>
      <c r="D602" s="244"/>
      <c r="E602" s="236"/>
      <c r="F602" s="259"/>
      <c r="G602" s="238"/>
      <c r="H602" s="242"/>
      <c r="I602" s="213"/>
      <c r="J602" s="214"/>
      <c r="K602" s="169"/>
      <c r="L602" s="166"/>
      <c r="M602" s="215"/>
      <c r="N602" s="123"/>
      <c r="O602" s="249">
        <f t="shared" si="37"/>
        <v>0</v>
      </c>
      <c r="P602" s="96"/>
      <c r="Q602" s="251">
        <f t="shared" si="38"/>
        <v>0</v>
      </c>
      <c r="R602" s="252">
        <f t="shared" si="39"/>
        <v>0</v>
      </c>
      <c r="S602" s="211"/>
      <c r="U602" s="257">
        <f>'Initial Info Client Demographic'!D588</f>
        <v>0</v>
      </c>
      <c r="W602" s="179">
        <f>'Initial Info Client Demographic'!E588</f>
        <v>0</v>
      </c>
      <c r="X602" s="182">
        <f>'Initial Info Client Demographic'!F588</f>
        <v>0</v>
      </c>
      <c r="Y602" s="183">
        <f>'Initial Info Client Demographic'!G588</f>
        <v>0</v>
      </c>
      <c r="Z602" s="179">
        <f>'Initial Info Client Demographic'!H588</f>
        <v>0</v>
      </c>
      <c r="AA602" s="182">
        <f>'Initial Info Client Demographic'!I588</f>
        <v>0</v>
      </c>
      <c r="AB602" s="183">
        <f>'Initial Info Client Demographic'!E588</f>
        <v>0</v>
      </c>
      <c r="AC602" s="183">
        <f>'Initial Info Client Demographic'!F588</f>
        <v>0</v>
      </c>
      <c r="AD602" s="183">
        <f>'Initial Info Client Demographic'!G588</f>
        <v>0</v>
      </c>
      <c r="AE602" s="183">
        <f>'Initial Info Client Demographic'!H588</f>
        <v>0</v>
      </c>
      <c r="AF602" s="183">
        <f>'Initial Info Client Demographic'!I588</f>
        <v>0</v>
      </c>
      <c r="AG602" s="183">
        <f>'Initial Info Client Demographic'!J588</f>
        <v>0</v>
      </c>
    </row>
    <row r="603" spans="1:33" ht="50.1" customHeight="1" x14ac:dyDescent="0.25">
      <c r="A603" s="2">
        <f t="shared" si="40"/>
        <v>576</v>
      </c>
      <c r="B603" s="321">
        <f>'Initial Info Client Demographic'!B589</f>
        <v>0</v>
      </c>
      <c r="C603" s="322">
        <f>'Initial Info Client Demographic'!C589</f>
        <v>0</v>
      </c>
      <c r="D603" s="229"/>
      <c r="E603" s="237"/>
      <c r="F603" s="234"/>
      <c r="G603" s="239"/>
      <c r="H603" s="243"/>
      <c r="I603" s="213"/>
      <c r="J603" s="214"/>
      <c r="K603" s="168"/>
      <c r="L603" s="167"/>
      <c r="M603" s="216"/>
      <c r="N603" s="141"/>
      <c r="O603" s="249">
        <f t="shared" si="37"/>
        <v>0</v>
      </c>
      <c r="P603" s="140"/>
      <c r="Q603" s="253">
        <f t="shared" si="38"/>
        <v>0</v>
      </c>
      <c r="R603" s="254">
        <f t="shared" si="39"/>
        <v>0</v>
      </c>
      <c r="S603" s="211"/>
      <c r="U603" s="257">
        <f>'Initial Info Client Demographic'!D589</f>
        <v>0</v>
      </c>
      <c r="W603" s="179">
        <f>'Initial Info Client Demographic'!E589</f>
        <v>0</v>
      </c>
      <c r="X603" s="182">
        <f>'Initial Info Client Demographic'!F589</f>
        <v>0</v>
      </c>
      <c r="Y603" s="183">
        <f>'Initial Info Client Demographic'!G589</f>
        <v>0</v>
      </c>
      <c r="Z603" s="179">
        <f>'Initial Info Client Demographic'!H589</f>
        <v>0</v>
      </c>
      <c r="AA603" s="182">
        <f>'Initial Info Client Demographic'!I589</f>
        <v>0</v>
      </c>
      <c r="AB603" s="183">
        <f>'Initial Info Client Demographic'!E589</f>
        <v>0</v>
      </c>
      <c r="AC603" s="183">
        <f>'Initial Info Client Demographic'!F589</f>
        <v>0</v>
      </c>
      <c r="AD603" s="183">
        <f>'Initial Info Client Demographic'!G589</f>
        <v>0</v>
      </c>
      <c r="AE603" s="183">
        <f>'Initial Info Client Demographic'!H589</f>
        <v>0</v>
      </c>
      <c r="AF603" s="183">
        <f>'Initial Info Client Demographic'!I589</f>
        <v>0</v>
      </c>
      <c r="AG603" s="183">
        <f>'Initial Info Client Demographic'!J589</f>
        <v>0</v>
      </c>
    </row>
    <row r="604" spans="1:33" ht="50.1" customHeight="1" x14ac:dyDescent="0.25">
      <c r="A604" s="2">
        <f t="shared" si="40"/>
        <v>577</v>
      </c>
      <c r="B604" s="319">
        <f>'Initial Info Client Demographic'!B590</f>
        <v>0</v>
      </c>
      <c r="C604" s="320">
        <f>'Initial Info Client Demographic'!C590</f>
        <v>0</v>
      </c>
      <c r="D604" s="244"/>
      <c r="E604" s="236"/>
      <c r="F604" s="259"/>
      <c r="G604" s="238"/>
      <c r="H604" s="242"/>
      <c r="I604" s="213"/>
      <c r="J604" s="214"/>
      <c r="K604" s="169"/>
      <c r="L604" s="166"/>
      <c r="M604" s="215"/>
      <c r="N604" s="123"/>
      <c r="O604" s="249">
        <f t="shared" ref="O604:O667" si="41">I604-M604</f>
        <v>0</v>
      </c>
      <c r="P604" s="96"/>
      <c r="Q604" s="251">
        <f t="shared" ref="Q604:Q667" si="42">IF(OR(D604= "Autism Spectrum Disorder", D604="Intellectual Disability", D604="Developmental Delay", D604="Cerebral Palsy", D604="Traumatic Brain Injury",D604="Hearing Impaired", D604="Visually Impaired", D604="Downs Syndrome", D604="Other Developmental Disability"),O604,0)</f>
        <v>0</v>
      </c>
      <c r="R604" s="252">
        <f t="shared" ref="R604:R667" si="43">IF(OR(F604="SUD",F604="MH"),O604,0)</f>
        <v>0</v>
      </c>
      <c r="S604" s="211"/>
      <c r="U604" s="257">
        <f>'Initial Info Client Demographic'!D590</f>
        <v>0</v>
      </c>
      <c r="W604" s="179">
        <f>'Initial Info Client Demographic'!E590</f>
        <v>0</v>
      </c>
      <c r="X604" s="182">
        <f>'Initial Info Client Demographic'!F590</f>
        <v>0</v>
      </c>
      <c r="Y604" s="183">
        <f>'Initial Info Client Demographic'!G590</f>
        <v>0</v>
      </c>
      <c r="Z604" s="179">
        <f>'Initial Info Client Demographic'!H590</f>
        <v>0</v>
      </c>
      <c r="AA604" s="182">
        <f>'Initial Info Client Demographic'!I590</f>
        <v>0</v>
      </c>
      <c r="AB604" s="183">
        <f>'Initial Info Client Demographic'!E590</f>
        <v>0</v>
      </c>
      <c r="AC604" s="183">
        <f>'Initial Info Client Demographic'!F590</f>
        <v>0</v>
      </c>
      <c r="AD604" s="183">
        <f>'Initial Info Client Demographic'!G590</f>
        <v>0</v>
      </c>
      <c r="AE604" s="183">
        <f>'Initial Info Client Demographic'!H590</f>
        <v>0</v>
      </c>
      <c r="AF604" s="183">
        <f>'Initial Info Client Demographic'!I590</f>
        <v>0</v>
      </c>
      <c r="AG604" s="183">
        <f>'Initial Info Client Demographic'!J590</f>
        <v>0</v>
      </c>
    </row>
    <row r="605" spans="1:33" ht="50.1" customHeight="1" x14ac:dyDescent="0.25">
      <c r="A605" s="2">
        <f t="shared" ref="A605:A668" si="44">ROW(A578)</f>
        <v>578</v>
      </c>
      <c r="B605" s="321">
        <f>'Initial Info Client Demographic'!B591</f>
        <v>0</v>
      </c>
      <c r="C605" s="322">
        <f>'Initial Info Client Demographic'!C591</f>
        <v>0</v>
      </c>
      <c r="D605" s="229"/>
      <c r="E605" s="237"/>
      <c r="F605" s="234"/>
      <c r="G605" s="239"/>
      <c r="H605" s="243"/>
      <c r="I605" s="213"/>
      <c r="J605" s="214"/>
      <c r="K605" s="168"/>
      <c r="L605" s="167"/>
      <c r="M605" s="216"/>
      <c r="N605" s="141"/>
      <c r="O605" s="249">
        <f t="shared" si="41"/>
        <v>0</v>
      </c>
      <c r="P605" s="140"/>
      <c r="Q605" s="253">
        <f t="shared" si="42"/>
        <v>0</v>
      </c>
      <c r="R605" s="254">
        <f t="shared" si="43"/>
        <v>0</v>
      </c>
      <c r="S605" s="211"/>
      <c r="U605" s="257">
        <f>'Initial Info Client Demographic'!D591</f>
        <v>0</v>
      </c>
      <c r="W605" s="179">
        <f>'Initial Info Client Demographic'!E591</f>
        <v>0</v>
      </c>
      <c r="X605" s="182">
        <f>'Initial Info Client Demographic'!F591</f>
        <v>0</v>
      </c>
      <c r="Y605" s="183">
        <f>'Initial Info Client Demographic'!G591</f>
        <v>0</v>
      </c>
      <c r="Z605" s="179">
        <f>'Initial Info Client Demographic'!H591</f>
        <v>0</v>
      </c>
      <c r="AA605" s="182">
        <f>'Initial Info Client Demographic'!I591</f>
        <v>0</v>
      </c>
      <c r="AB605" s="183">
        <f>'Initial Info Client Demographic'!E591</f>
        <v>0</v>
      </c>
      <c r="AC605" s="183">
        <f>'Initial Info Client Demographic'!F591</f>
        <v>0</v>
      </c>
      <c r="AD605" s="183">
        <f>'Initial Info Client Demographic'!G591</f>
        <v>0</v>
      </c>
      <c r="AE605" s="183">
        <f>'Initial Info Client Demographic'!H591</f>
        <v>0</v>
      </c>
      <c r="AF605" s="183">
        <f>'Initial Info Client Demographic'!I591</f>
        <v>0</v>
      </c>
      <c r="AG605" s="183">
        <f>'Initial Info Client Demographic'!J591</f>
        <v>0</v>
      </c>
    </row>
    <row r="606" spans="1:33" ht="50.1" customHeight="1" x14ac:dyDescent="0.25">
      <c r="A606" s="2">
        <f t="shared" si="44"/>
        <v>579</v>
      </c>
      <c r="B606" s="319">
        <f>'Initial Info Client Demographic'!B592</f>
        <v>0</v>
      </c>
      <c r="C606" s="320">
        <f>'Initial Info Client Demographic'!C592</f>
        <v>0</v>
      </c>
      <c r="D606" s="244"/>
      <c r="E606" s="236"/>
      <c r="F606" s="259"/>
      <c r="G606" s="240"/>
      <c r="H606" s="242"/>
      <c r="I606" s="213"/>
      <c r="J606" s="214"/>
      <c r="K606" s="169"/>
      <c r="L606" s="166"/>
      <c r="M606" s="215"/>
      <c r="N606" s="123"/>
      <c r="O606" s="249">
        <f t="shared" si="41"/>
        <v>0</v>
      </c>
      <c r="P606" s="96"/>
      <c r="Q606" s="251">
        <f t="shared" si="42"/>
        <v>0</v>
      </c>
      <c r="R606" s="252">
        <f t="shared" si="43"/>
        <v>0</v>
      </c>
      <c r="S606" s="211"/>
      <c r="U606" s="257">
        <f>'Initial Info Client Demographic'!D592</f>
        <v>0</v>
      </c>
      <c r="W606" s="179">
        <f>'Initial Info Client Demographic'!E592</f>
        <v>0</v>
      </c>
      <c r="X606" s="182">
        <f>'Initial Info Client Demographic'!F592</f>
        <v>0</v>
      </c>
      <c r="Y606" s="183">
        <f>'Initial Info Client Demographic'!G592</f>
        <v>0</v>
      </c>
      <c r="Z606" s="179">
        <f>'Initial Info Client Demographic'!H592</f>
        <v>0</v>
      </c>
      <c r="AA606" s="182">
        <f>'Initial Info Client Demographic'!I592</f>
        <v>0</v>
      </c>
      <c r="AB606" s="183">
        <f>'Initial Info Client Demographic'!E592</f>
        <v>0</v>
      </c>
      <c r="AC606" s="183">
        <f>'Initial Info Client Demographic'!F592</f>
        <v>0</v>
      </c>
      <c r="AD606" s="183">
        <f>'Initial Info Client Demographic'!G592</f>
        <v>0</v>
      </c>
      <c r="AE606" s="183">
        <f>'Initial Info Client Demographic'!H592</f>
        <v>0</v>
      </c>
      <c r="AF606" s="183">
        <f>'Initial Info Client Demographic'!I592</f>
        <v>0</v>
      </c>
      <c r="AG606" s="183">
        <f>'Initial Info Client Demographic'!J592</f>
        <v>0</v>
      </c>
    </row>
    <row r="607" spans="1:33" ht="50.1" customHeight="1" x14ac:dyDescent="0.25">
      <c r="A607" s="2">
        <f t="shared" si="44"/>
        <v>580</v>
      </c>
      <c r="B607" s="321">
        <f>'Initial Info Client Demographic'!B593</f>
        <v>0</v>
      </c>
      <c r="C607" s="322">
        <f>'Initial Info Client Demographic'!C593</f>
        <v>0</v>
      </c>
      <c r="D607" s="229"/>
      <c r="E607" s="237"/>
      <c r="F607" s="234"/>
      <c r="G607" s="241"/>
      <c r="H607" s="243"/>
      <c r="I607" s="213"/>
      <c r="J607" s="214"/>
      <c r="K607" s="168"/>
      <c r="L607" s="167"/>
      <c r="M607" s="216"/>
      <c r="N607" s="141"/>
      <c r="O607" s="249">
        <f t="shared" si="41"/>
        <v>0</v>
      </c>
      <c r="P607" s="140"/>
      <c r="Q607" s="253">
        <f t="shared" si="42"/>
        <v>0</v>
      </c>
      <c r="R607" s="254">
        <f t="shared" si="43"/>
        <v>0</v>
      </c>
      <c r="S607" s="211"/>
      <c r="U607" s="257">
        <f>'Initial Info Client Demographic'!D593</f>
        <v>0</v>
      </c>
      <c r="W607" s="179">
        <f>'Initial Info Client Demographic'!E593</f>
        <v>0</v>
      </c>
      <c r="X607" s="182">
        <f>'Initial Info Client Demographic'!F593</f>
        <v>0</v>
      </c>
      <c r="Y607" s="183">
        <f>'Initial Info Client Demographic'!G593</f>
        <v>0</v>
      </c>
      <c r="Z607" s="179">
        <f>'Initial Info Client Demographic'!H593</f>
        <v>0</v>
      </c>
      <c r="AA607" s="182">
        <f>'Initial Info Client Demographic'!I593</f>
        <v>0</v>
      </c>
      <c r="AB607" s="183">
        <f>'Initial Info Client Demographic'!E593</f>
        <v>0</v>
      </c>
      <c r="AC607" s="183">
        <f>'Initial Info Client Demographic'!F593</f>
        <v>0</v>
      </c>
      <c r="AD607" s="183">
        <f>'Initial Info Client Demographic'!G593</f>
        <v>0</v>
      </c>
      <c r="AE607" s="183">
        <f>'Initial Info Client Demographic'!H593</f>
        <v>0</v>
      </c>
      <c r="AF607" s="183">
        <f>'Initial Info Client Demographic'!I593</f>
        <v>0</v>
      </c>
      <c r="AG607" s="183">
        <f>'Initial Info Client Demographic'!J593</f>
        <v>0</v>
      </c>
    </row>
    <row r="608" spans="1:33" ht="50.1" customHeight="1" x14ac:dyDescent="0.25">
      <c r="A608" s="2">
        <f t="shared" si="44"/>
        <v>581</v>
      </c>
      <c r="B608" s="319">
        <f>'Initial Info Client Demographic'!B594</f>
        <v>0</v>
      </c>
      <c r="C608" s="320">
        <f>'Initial Info Client Demographic'!C594</f>
        <v>0</v>
      </c>
      <c r="D608" s="244"/>
      <c r="E608" s="236"/>
      <c r="F608" s="259"/>
      <c r="G608" s="238"/>
      <c r="H608" s="242"/>
      <c r="I608" s="213"/>
      <c r="J608" s="214"/>
      <c r="K608" s="169"/>
      <c r="L608" s="166"/>
      <c r="M608" s="215"/>
      <c r="N608" s="123"/>
      <c r="O608" s="249">
        <f t="shared" si="41"/>
        <v>0</v>
      </c>
      <c r="P608" s="96"/>
      <c r="Q608" s="251">
        <f t="shared" si="42"/>
        <v>0</v>
      </c>
      <c r="R608" s="252">
        <f t="shared" si="43"/>
        <v>0</v>
      </c>
      <c r="S608" s="211"/>
      <c r="U608" s="257">
        <f>'Initial Info Client Demographic'!D594</f>
        <v>0</v>
      </c>
      <c r="W608" s="179">
        <f>'Initial Info Client Demographic'!E594</f>
        <v>0</v>
      </c>
      <c r="X608" s="182">
        <f>'Initial Info Client Demographic'!F594</f>
        <v>0</v>
      </c>
      <c r="Y608" s="183">
        <f>'Initial Info Client Demographic'!G594</f>
        <v>0</v>
      </c>
      <c r="Z608" s="179">
        <f>'Initial Info Client Demographic'!H594</f>
        <v>0</v>
      </c>
      <c r="AA608" s="182">
        <f>'Initial Info Client Demographic'!I594</f>
        <v>0</v>
      </c>
      <c r="AB608" s="183">
        <f>'Initial Info Client Demographic'!E594</f>
        <v>0</v>
      </c>
      <c r="AC608" s="183">
        <f>'Initial Info Client Demographic'!F594</f>
        <v>0</v>
      </c>
      <c r="AD608" s="183">
        <f>'Initial Info Client Demographic'!G594</f>
        <v>0</v>
      </c>
      <c r="AE608" s="183">
        <f>'Initial Info Client Demographic'!H594</f>
        <v>0</v>
      </c>
      <c r="AF608" s="183">
        <f>'Initial Info Client Demographic'!I594</f>
        <v>0</v>
      </c>
      <c r="AG608" s="183">
        <f>'Initial Info Client Demographic'!J594</f>
        <v>0</v>
      </c>
    </row>
    <row r="609" spans="1:33" ht="50.1" customHeight="1" x14ac:dyDescent="0.25">
      <c r="A609" s="2">
        <f t="shared" si="44"/>
        <v>582</v>
      </c>
      <c r="B609" s="321">
        <f>'Initial Info Client Demographic'!B595</f>
        <v>0</v>
      </c>
      <c r="C609" s="322">
        <f>'Initial Info Client Demographic'!C595</f>
        <v>0</v>
      </c>
      <c r="D609" s="229"/>
      <c r="E609" s="237"/>
      <c r="F609" s="234"/>
      <c r="G609" s="239"/>
      <c r="H609" s="243"/>
      <c r="I609" s="213"/>
      <c r="J609" s="214"/>
      <c r="K609" s="168"/>
      <c r="L609" s="167"/>
      <c r="M609" s="216"/>
      <c r="N609" s="141"/>
      <c r="O609" s="249">
        <f t="shared" si="41"/>
        <v>0</v>
      </c>
      <c r="P609" s="140"/>
      <c r="Q609" s="253">
        <f t="shared" si="42"/>
        <v>0</v>
      </c>
      <c r="R609" s="254">
        <f t="shared" si="43"/>
        <v>0</v>
      </c>
      <c r="S609" s="211"/>
      <c r="U609" s="257">
        <f>'Initial Info Client Demographic'!D595</f>
        <v>0</v>
      </c>
      <c r="W609" s="179">
        <f>'Initial Info Client Demographic'!E595</f>
        <v>0</v>
      </c>
      <c r="X609" s="182">
        <f>'Initial Info Client Demographic'!F595</f>
        <v>0</v>
      </c>
      <c r="Y609" s="183">
        <f>'Initial Info Client Demographic'!G595</f>
        <v>0</v>
      </c>
      <c r="Z609" s="179">
        <f>'Initial Info Client Demographic'!H595</f>
        <v>0</v>
      </c>
      <c r="AA609" s="182">
        <f>'Initial Info Client Demographic'!I595</f>
        <v>0</v>
      </c>
      <c r="AB609" s="183">
        <f>'Initial Info Client Demographic'!E595</f>
        <v>0</v>
      </c>
      <c r="AC609" s="183">
        <f>'Initial Info Client Demographic'!F595</f>
        <v>0</v>
      </c>
      <c r="AD609" s="183">
        <f>'Initial Info Client Demographic'!G595</f>
        <v>0</v>
      </c>
      <c r="AE609" s="183">
        <f>'Initial Info Client Demographic'!H595</f>
        <v>0</v>
      </c>
      <c r="AF609" s="183">
        <f>'Initial Info Client Demographic'!I595</f>
        <v>0</v>
      </c>
      <c r="AG609" s="183">
        <f>'Initial Info Client Demographic'!J595</f>
        <v>0</v>
      </c>
    </row>
    <row r="610" spans="1:33" ht="50.1" customHeight="1" x14ac:dyDescent="0.25">
      <c r="A610" s="2">
        <f t="shared" si="44"/>
        <v>583</v>
      </c>
      <c r="B610" s="319">
        <f>'Initial Info Client Demographic'!B596</f>
        <v>0</v>
      </c>
      <c r="C610" s="320">
        <f>'Initial Info Client Demographic'!C596</f>
        <v>0</v>
      </c>
      <c r="D610" s="244"/>
      <c r="E610" s="236"/>
      <c r="F610" s="259"/>
      <c r="G610" s="238"/>
      <c r="H610" s="242"/>
      <c r="I610" s="213"/>
      <c r="J610" s="214"/>
      <c r="K610" s="169"/>
      <c r="L610" s="166"/>
      <c r="M610" s="215"/>
      <c r="N610" s="123"/>
      <c r="O610" s="249">
        <f t="shared" si="41"/>
        <v>0</v>
      </c>
      <c r="P610" s="96"/>
      <c r="Q610" s="251">
        <f t="shared" si="42"/>
        <v>0</v>
      </c>
      <c r="R610" s="252">
        <f t="shared" si="43"/>
        <v>0</v>
      </c>
      <c r="S610" s="211"/>
      <c r="U610" s="257">
        <f>'Initial Info Client Demographic'!D596</f>
        <v>0</v>
      </c>
      <c r="W610" s="179">
        <f>'Initial Info Client Demographic'!E596</f>
        <v>0</v>
      </c>
      <c r="X610" s="182">
        <f>'Initial Info Client Demographic'!F596</f>
        <v>0</v>
      </c>
      <c r="Y610" s="183">
        <f>'Initial Info Client Demographic'!G596</f>
        <v>0</v>
      </c>
      <c r="Z610" s="179">
        <f>'Initial Info Client Demographic'!H596</f>
        <v>0</v>
      </c>
      <c r="AA610" s="182">
        <f>'Initial Info Client Demographic'!I596</f>
        <v>0</v>
      </c>
      <c r="AB610" s="183">
        <f>'Initial Info Client Demographic'!E596</f>
        <v>0</v>
      </c>
      <c r="AC610" s="183">
        <f>'Initial Info Client Demographic'!F596</f>
        <v>0</v>
      </c>
      <c r="AD610" s="183">
        <f>'Initial Info Client Demographic'!G596</f>
        <v>0</v>
      </c>
      <c r="AE610" s="183">
        <f>'Initial Info Client Demographic'!H596</f>
        <v>0</v>
      </c>
      <c r="AF610" s="183">
        <f>'Initial Info Client Demographic'!I596</f>
        <v>0</v>
      </c>
      <c r="AG610" s="183">
        <f>'Initial Info Client Demographic'!J596</f>
        <v>0</v>
      </c>
    </row>
    <row r="611" spans="1:33" ht="50.1" customHeight="1" x14ac:dyDescent="0.25">
      <c r="A611" s="2">
        <f t="shared" si="44"/>
        <v>584</v>
      </c>
      <c r="B611" s="321">
        <f>'Initial Info Client Demographic'!B597</f>
        <v>0</v>
      </c>
      <c r="C611" s="322">
        <f>'Initial Info Client Demographic'!C597</f>
        <v>0</v>
      </c>
      <c r="D611" s="229"/>
      <c r="E611" s="237"/>
      <c r="F611" s="234"/>
      <c r="G611" s="239"/>
      <c r="H611" s="243"/>
      <c r="I611" s="213"/>
      <c r="J611" s="214"/>
      <c r="K611" s="168"/>
      <c r="L611" s="167"/>
      <c r="M611" s="216"/>
      <c r="N611" s="141"/>
      <c r="O611" s="249">
        <f t="shared" si="41"/>
        <v>0</v>
      </c>
      <c r="P611" s="140"/>
      <c r="Q611" s="253">
        <f t="shared" si="42"/>
        <v>0</v>
      </c>
      <c r="R611" s="254">
        <f t="shared" si="43"/>
        <v>0</v>
      </c>
      <c r="S611" s="211"/>
      <c r="U611" s="257">
        <f>'Initial Info Client Demographic'!D597</f>
        <v>0</v>
      </c>
      <c r="W611" s="179">
        <f>'Initial Info Client Demographic'!E597</f>
        <v>0</v>
      </c>
      <c r="X611" s="182">
        <f>'Initial Info Client Demographic'!F597</f>
        <v>0</v>
      </c>
      <c r="Y611" s="183">
        <f>'Initial Info Client Demographic'!G597</f>
        <v>0</v>
      </c>
      <c r="Z611" s="179">
        <f>'Initial Info Client Demographic'!H597</f>
        <v>0</v>
      </c>
      <c r="AA611" s="182">
        <f>'Initial Info Client Demographic'!I597</f>
        <v>0</v>
      </c>
      <c r="AB611" s="183">
        <f>'Initial Info Client Demographic'!E597</f>
        <v>0</v>
      </c>
      <c r="AC611" s="183">
        <f>'Initial Info Client Demographic'!F597</f>
        <v>0</v>
      </c>
      <c r="AD611" s="183">
        <f>'Initial Info Client Demographic'!G597</f>
        <v>0</v>
      </c>
      <c r="AE611" s="183">
        <f>'Initial Info Client Demographic'!H597</f>
        <v>0</v>
      </c>
      <c r="AF611" s="183">
        <f>'Initial Info Client Demographic'!I597</f>
        <v>0</v>
      </c>
      <c r="AG611" s="183">
        <f>'Initial Info Client Demographic'!J597</f>
        <v>0</v>
      </c>
    </row>
    <row r="612" spans="1:33" ht="50.1" customHeight="1" x14ac:dyDescent="0.25">
      <c r="A612" s="2">
        <f t="shared" si="44"/>
        <v>585</v>
      </c>
      <c r="B612" s="319">
        <f>'Initial Info Client Demographic'!B598</f>
        <v>0</v>
      </c>
      <c r="C612" s="320">
        <f>'Initial Info Client Demographic'!C598</f>
        <v>0</v>
      </c>
      <c r="D612" s="244"/>
      <c r="E612" s="236"/>
      <c r="F612" s="259"/>
      <c r="G612" s="238"/>
      <c r="H612" s="242"/>
      <c r="I612" s="213"/>
      <c r="J612" s="214"/>
      <c r="K612" s="169"/>
      <c r="L612" s="166"/>
      <c r="M612" s="215"/>
      <c r="N612" s="123"/>
      <c r="O612" s="249">
        <f t="shared" si="41"/>
        <v>0</v>
      </c>
      <c r="P612" s="96"/>
      <c r="Q612" s="251">
        <f t="shared" si="42"/>
        <v>0</v>
      </c>
      <c r="R612" s="252">
        <f t="shared" si="43"/>
        <v>0</v>
      </c>
      <c r="S612" s="211"/>
      <c r="U612" s="257">
        <f>'Initial Info Client Demographic'!D598</f>
        <v>0</v>
      </c>
      <c r="W612" s="179">
        <f>'Initial Info Client Demographic'!E598</f>
        <v>0</v>
      </c>
      <c r="X612" s="182">
        <f>'Initial Info Client Demographic'!F598</f>
        <v>0</v>
      </c>
      <c r="Y612" s="183">
        <f>'Initial Info Client Demographic'!G598</f>
        <v>0</v>
      </c>
      <c r="Z612" s="179">
        <f>'Initial Info Client Demographic'!H598</f>
        <v>0</v>
      </c>
      <c r="AA612" s="182">
        <f>'Initial Info Client Demographic'!I598</f>
        <v>0</v>
      </c>
      <c r="AB612" s="183">
        <f>'Initial Info Client Demographic'!E598</f>
        <v>0</v>
      </c>
      <c r="AC612" s="183">
        <f>'Initial Info Client Demographic'!F598</f>
        <v>0</v>
      </c>
      <c r="AD612" s="183">
        <f>'Initial Info Client Demographic'!G598</f>
        <v>0</v>
      </c>
      <c r="AE612" s="183">
        <f>'Initial Info Client Demographic'!H598</f>
        <v>0</v>
      </c>
      <c r="AF612" s="183">
        <f>'Initial Info Client Demographic'!I598</f>
        <v>0</v>
      </c>
      <c r="AG612" s="183">
        <f>'Initial Info Client Demographic'!J598</f>
        <v>0</v>
      </c>
    </row>
    <row r="613" spans="1:33" ht="50.1" customHeight="1" x14ac:dyDescent="0.25">
      <c r="A613" s="2">
        <f t="shared" si="44"/>
        <v>586</v>
      </c>
      <c r="B613" s="321">
        <f>'Initial Info Client Demographic'!B599</f>
        <v>0</v>
      </c>
      <c r="C613" s="322">
        <f>'Initial Info Client Demographic'!C599</f>
        <v>0</v>
      </c>
      <c r="D613" s="229"/>
      <c r="E613" s="237"/>
      <c r="F613" s="234"/>
      <c r="G613" s="239"/>
      <c r="H613" s="243"/>
      <c r="I613" s="213"/>
      <c r="J613" s="214"/>
      <c r="K613" s="168"/>
      <c r="L613" s="167"/>
      <c r="M613" s="216"/>
      <c r="N613" s="141"/>
      <c r="O613" s="249">
        <f t="shared" si="41"/>
        <v>0</v>
      </c>
      <c r="P613" s="140"/>
      <c r="Q613" s="253">
        <f t="shared" si="42"/>
        <v>0</v>
      </c>
      <c r="R613" s="254">
        <f t="shared" si="43"/>
        <v>0</v>
      </c>
      <c r="S613" s="211"/>
      <c r="U613" s="257">
        <f>'Initial Info Client Demographic'!D599</f>
        <v>0</v>
      </c>
      <c r="W613" s="179">
        <f>'Initial Info Client Demographic'!E599</f>
        <v>0</v>
      </c>
      <c r="X613" s="182">
        <f>'Initial Info Client Demographic'!F599</f>
        <v>0</v>
      </c>
      <c r="Y613" s="183">
        <f>'Initial Info Client Demographic'!G599</f>
        <v>0</v>
      </c>
      <c r="Z613" s="179">
        <f>'Initial Info Client Demographic'!H599</f>
        <v>0</v>
      </c>
      <c r="AA613" s="182">
        <f>'Initial Info Client Demographic'!I599</f>
        <v>0</v>
      </c>
      <c r="AB613" s="183">
        <f>'Initial Info Client Demographic'!E599</f>
        <v>0</v>
      </c>
      <c r="AC613" s="183">
        <f>'Initial Info Client Demographic'!F599</f>
        <v>0</v>
      </c>
      <c r="AD613" s="183">
        <f>'Initial Info Client Demographic'!G599</f>
        <v>0</v>
      </c>
      <c r="AE613" s="183">
        <f>'Initial Info Client Demographic'!H599</f>
        <v>0</v>
      </c>
      <c r="AF613" s="183">
        <f>'Initial Info Client Demographic'!I599</f>
        <v>0</v>
      </c>
      <c r="AG613" s="183">
        <f>'Initial Info Client Demographic'!J599</f>
        <v>0</v>
      </c>
    </row>
    <row r="614" spans="1:33" ht="50.1" customHeight="1" x14ac:dyDescent="0.25">
      <c r="A614" s="2">
        <f t="shared" si="44"/>
        <v>587</v>
      </c>
      <c r="B614" s="319">
        <f>'Initial Info Client Demographic'!B600</f>
        <v>0</v>
      </c>
      <c r="C614" s="320">
        <f>'Initial Info Client Demographic'!C600</f>
        <v>0</v>
      </c>
      <c r="D614" s="244"/>
      <c r="E614" s="236"/>
      <c r="F614" s="259"/>
      <c r="G614" s="238"/>
      <c r="H614" s="242"/>
      <c r="I614" s="213"/>
      <c r="J614" s="214"/>
      <c r="K614" s="169"/>
      <c r="L614" s="166"/>
      <c r="M614" s="215"/>
      <c r="N614" s="123"/>
      <c r="O614" s="249">
        <f t="shared" si="41"/>
        <v>0</v>
      </c>
      <c r="P614" s="96"/>
      <c r="Q614" s="251">
        <f t="shared" si="42"/>
        <v>0</v>
      </c>
      <c r="R614" s="252">
        <f t="shared" si="43"/>
        <v>0</v>
      </c>
      <c r="S614" s="211"/>
      <c r="U614" s="257">
        <f>'Initial Info Client Demographic'!D600</f>
        <v>0</v>
      </c>
      <c r="W614" s="179">
        <f>'Initial Info Client Demographic'!E600</f>
        <v>0</v>
      </c>
      <c r="X614" s="182">
        <f>'Initial Info Client Demographic'!F600</f>
        <v>0</v>
      </c>
      <c r="Y614" s="183">
        <f>'Initial Info Client Demographic'!G600</f>
        <v>0</v>
      </c>
      <c r="Z614" s="179">
        <f>'Initial Info Client Demographic'!H600</f>
        <v>0</v>
      </c>
      <c r="AA614" s="182">
        <f>'Initial Info Client Demographic'!I600</f>
        <v>0</v>
      </c>
      <c r="AB614" s="183">
        <f>'Initial Info Client Demographic'!E600</f>
        <v>0</v>
      </c>
      <c r="AC614" s="183">
        <f>'Initial Info Client Demographic'!F600</f>
        <v>0</v>
      </c>
      <c r="AD614" s="183">
        <f>'Initial Info Client Demographic'!G600</f>
        <v>0</v>
      </c>
      <c r="AE614" s="183">
        <f>'Initial Info Client Demographic'!H600</f>
        <v>0</v>
      </c>
      <c r="AF614" s="183">
        <f>'Initial Info Client Demographic'!I600</f>
        <v>0</v>
      </c>
      <c r="AG614" s="183">
        <f>'Initial Info Client Demographic'!J600</f>
        <v>0</v>
      </c>
    </row>
    <row r="615" spans="1:33" ht="50.1" customHeight="1" x14ac:dyDescent="0.25">
      <c r="A615" s="2">
        <f t="shared" si="44"/>
        <v>588</v>
      </c>
      <c r="B615" s="321">
        <f>'Initial Info Client Demographic'!B601</f>
        <v>0</v>
      </c>
      <c r="C615" s="322">
        <f>'Initial Info Client Demographic'!C601</f>
        <v>0</v>
      </c>
      <c r="D615" s="229"/>
      <c r="E615" s="237"/>
      <c r="F615" s="234"/>
      <c r="G615" s="239"/>
      <c r="H615" s="243"/>
      <c r="I615" s="213"/>
      <c r="J615" s="214"/>
      <c r="K615" s="168"/>
      <c r="L615" s="167"/>
      <c r="M615" s="216"/>
      <c r="N615" s="141"/>
      <c r="O615" s="249">
        <f t="shared" si="41"/>
        <v>0</v>
      </c>
      <c r="P615" s="140"/>
      <c r="Q615" s="253">
        <f t="shared" si="42"/>
        <v>0</v>
      </c>
      <c r="R615" s="254">
        <f t="shared" si="43"/>
        <v>0</v>
      </c>
      <c r="S615" s="211"/>
      <c r="U615" s="257">
        <f>'Initial Info Client Demographic'!D601</f>
        <v>0</v>
      </c>
      <c r="W615" s="179">
        <f>'Initial Info Client Demographic'!E601</f>
        <v>0</v>
      </c>
      <c r="X615" s="182">
        <f>'Initial Info Client Demographic'!F601</f>
        <v>0</v>
      </c>
      <c r="Y615" s="183">
        <f>'Initial Info Client Demographic'!G601</f>
        <v>0</v>
      </c>
      <c r="Z615" s="179">
        <f>'Initial Info Client Demographic'!H601</f>
        <v>0</v>
      </c>
      <c r="AA615" s="182">
        <f>'Initial Info Client Demographic'!I601</f>
        <v>0</v>
      </c>
      <c r="AB615" s="183">
        <f>'Initial Info Client Demographic'!E601</f>
        <v>0</v>
      </c>
      <c r="AC615" s="183">
        <f>'Initial Info Client Demographic'!F601</f>
        <v>0</v>
      </c>
      <c r="AD615" s="183">
        <f>'Initial Info Client Demographic'!G601</f>
        <v>0</v>
      </c>
      <c r="AE615" s="183">
        <f>'Initial Info Client Demographic'!H601</f>
        <v>0</v>
      </c>
      <c r="AF615" s="183">
        <f>'Initial Info Client Demographic'!I601</f>
        <v>0</v>
      </c>
      <c r="AG615" s="183">
        <f>'Initial Info Client Demographic'!J601</f>
        <v>0</v>
      </c>
    </row>
    <row r="616" spans="1:33" ht="50.1" customHeight="1" x14ac:dyDescent="0.25">
      <c r="A616" s="2">
        <f t="shared" si="44"/>
        <v>589</v>
      </c>
      <c r="B616" s="319">
        <f>'Initial Info Client Demographic'!B602</f>
        <v>0</v>
      </c>
      <c r="C616" s="320">
        <f>'Initial Info Client Demographic'!C602</f>
        <v>0</v>
      </c>
      <c r="D616" s="244"/>
      <c r="E616" s="236"/>
      <c r="F616" s="259"/>
      <c r="G616" s="240"/>
      <c r="H616" s="242"/>
      <c r="I616" s="213"/>
      <c r="J616" s="214"/>
      <c r="K616" s="169"/>
      <c r="L616" s="166"/>
      <c r="M616" s="215"/>
      <c r="N616" s="123"/>
      <c r="O616" s="249">
        <f t="shared" si="41"/>
        <v>0</v>
      </c>
      <c r="P616" s="96"/>
      <c r="Q616" s="251">
        <f t="shared" si="42"/>
        <v>0</v>
      </c>
      <c r="R616" s="252">
        <f t="shared" si="43"/>
        <v>0</v>
      </c>
      <c r="S616" s="211"/>
      <c r="U616" s="257">
        <f>'Initial Info Client Demographic'!D602</f>
        <v>0</v>
      </c>
      <c r="W616" s="179">
        <f>'Initial Info Client Demographic'!E602</f>
        <v>0</v>
      </c>
      <c r="X616" s="182">
        <f>'Initial Info Client Demographic'!F602</f>
        <v>0</v>
      </c>
      <c r="Y616" s="183">
        <f>'Initial Info Client Demographic'!G602</f>
        <v>0</v>
      </c>
      <c r="Z616" s="179">
        <f>'Initial Info Client Demographic'!H602</f>
        <v>0</v>
      </c>
      <c r="AA616" s="182">
        <f>'Initial Info Client Demographic'!I602</f>
        <v>0</v>
      </c>
      <c r="AB616" s="183">
        <f>'Initial Info Client Demographic'!E602</f>
        <v>0</v>
      </c>
      <c r="AC616" s="183">
        <f>'Initial Info Client Demographic'!F602</f>
        <v>0</v>
      </c>
      <c r="AD616" s="183">
        <f>'Initial Info Client Demographic'!G602</f>
        <v>0</v>
      </c>
      <c r="AE616" s="183">
        <f>'Initial Info Client Demographic'!H602</f>
        <v>0</v>
      </c>
      <c r="AF616" s="183">
        <f>'Initial Info Client Demographic'!I602</f>
        <v>0</v>
      </c>
      <c r="AG616" s="183">
        <f>'Initial Info Client Demographic'!J602</f>
        <v>0</v>
      </c>
    </row>
    <row r="617" spans="1:33" ht="50.1" customHeight="1" x14ac:dyDescent="0.25">
      <c r="A617" s="2">
        <f t="shared" si="44"/>
        <v>590</v>
      </c>
      <c r="B617" s="321">
        <f>'Initial Info Client Demographic'!B603</f>
        <v>0</v>
      </c>
      <c r="C617" s="322">
        <f>'Initial Info Client Demographic'!C603</f>
        <v>0</v>
      </c>
      <c r="D617" s="229"/>
      <c r="E617" s="237"/>
      <c r="F617" s="234"/>
      <c r="G617" s="241"/>
      <c r="H617" s="243"/>
      <c r="I617" s="213"/>
      <c r="J617" s="214"/>
      <c r="K617" s="168"/>
      <c r="L617" s="167"/>
      <c r="M617" s="216"/>
      <c r="N617" s="141"/>
      <c r="O617" s="249">
        <f t="shared" si="41"/>
        <v>0</v>
      </c>
      <c r="P617" s="140"/>
      <c r="Q617" s="253">
        <f t="shared" si="42"/>
        <v>0</v>
      </c>
      <c r="R617" s="254">
        <f t="shared" si="43"/>
        <v>0</v>
      </c>
      <c r="S617" s="211"/>
      <c r="U617" s="257">
        <f>'Initial Info Client Demographic'!D603</f>
        <v>0</v>
      </c>
      <c r="W617" s="179">
        <f>'Initial Info Client Demographic'!E603</f>
        <v>0</v>
      </c>
      <c r="X617" s="182">
        <f>'Initial Info Client Demographic'!F603</f>
        <v>0</v>
      </c>
      <c r="Y617" s="183">
        <f>'Initial Info Client Demographic'!G603</f>
        <v>0</v>
      </c>
      <c r="Z617" s="179">
        <f>'Initial Info Client Demographic'!H603</f>
        <v>0</v>
      </c>
      <c r="AA617" s="182">
        <f>'Initial Info Client Demographic'!I603</f>
        <v>0</v>
      </c>
      <c r="AB617" s="183">
        <f>'Initial Info Client Demographic'!E603</f>
        <v>0</v>
      </c>
      <c r="AC617" s="183">
        <f>'Initial Info Client Demographic'!F603</f>
        <v>0</v>
      </c>
      <c r="AD617" s="183">
        <f>'Initial Info Client Demographic'!G603</f>
        <v>0</v>
      </c>
      <c r="AE617" s="183">
        <f>'Initial Info Client Demographic'!H603</f>
        <v>0</v>
      </c>
      <c r="AF617" s="183">
        <f>'Initial Info Client Demographic'!I603</f>
        <v>0</v>
      </c>
      <c r="AG617" s="183">
        <f>'Initial Info Client Demographic'!J603</f>
        <v>0</v>
      </c>
    </row>
    <row r="618" spans="1:33" ht="50.1" customHeight="1" x14ac:dyDescent="0.25">
      <c r="A618" s="2">
        <f t="shared" si="44"/>
        <v>591</v>
      </c>
      <c r="B618" s="319">
        <f>'Initial Info Client Demographic'!B604</f>
        <v>0</v>
      </c>
      <c r="C618" s="320">
        <f>'Initial Info Client Demographic'!C604</f>
        <v>0</v>
      </c>
      <c r="D618" s="244"/>
      <c r="E618" s="236"/>
      <c r="F618" s="259"/>
      <c r="G618" s="238"/>
      <c r="H618" s="242"/>
      <c r="I618" s="213"/>
      <c r="J618" s="214"/>
      <c r="K618" s="169"/>
      <c r="L618" s="166"/>
      <c r="M618" s="215"/>
      <c r="N618" s="123"/>
      <c r="O618" s="249">
        <f t="shared" si="41"/>
        <v>0</v>
      </c>
      <c r="P618" s="96"/>
      <c r="Q618" s="251">
        <f t="shared" si="42"/>
        <v>0</v>
      </c>
      <c r="R618" s="252">
        <f t="shared" si="43"/>
        <v>0</v>
      </c>
      <c r="S618" s="211"/>
      <c r="U618" s="257">
        <f>'Initial Info Client Demographic'!D604</f>
        <v>0</v>
      </c>
      <c r="W618" s="179">
        <f>'Initial Info Client Demographic'!E604</f>
        <v>0</v>
      </c>
      <c r="X618" s="182">
        <f>'Initial Info Client Demographic'!F604</f>
        <v>0</v>
      </c>
      <c r="Y618" s="183">
        <f>'Initial Info Client Demographic'!G604</f>
        <v>0</v>
      </c>
      <c r="Z618" s="179">
        <f>'Initial Info Client Demographic'!H604</f>
        <v>0</v>
      </c>
      <c r="AA618" s="182">
        <f>'Initial Info Client Demographic'!I604</f>
        <v>0</v>
      </c>
      <c r="AB618" s="183">
        <f>'Initial Info Client Demographic'!E604</f>
        <v>0</v>
      </c>
      <c r="AC618" s="183">
        <f>'Initial Info Client Demographic'!F604</f>
        <v>0</v>
      </c>
      <c r="AD618" s="183">
        <f>'Initial Info Client Demographic'!G604</f>
        <v>0</v>
      </c>
      <c r="AE618" s="183">
        <f>'Initial Info Client Demographic'!H604</f>
        <v>0</v>
      </c>
      <c r="AF618" s="183">
        <f>'Initial Info Client Demographic'!I604</f>
        <v>0</v>
      </c>
      <c r="AG618" s="183">
        <f>'Initial Info Client Demographic'!J604</f>
        <v>0</v>
      </c>
    </row>
    <row r="619" spans="1:33" ht="50.1" customHeight="1" x14ac:dyDescent="0.25">
      <c r="A619" s="2">
        <f t="shared" si="44"/>
        <v>592</v>
      </c>
      <c r="B619" s="321">
        <f>'Initial Info Client Demographic'!B605</f>
        <v>0</v>
      </c>
      <c r="C619" s="322">
        <f>'Initial Info Client Demographic'!C605</f>
        <v>0</v>
      </c>
      <c r="D619" s="229"/>
      <c r="E619" s="237"/>
      <c r="F619" s="234"/>
      <c r="G619" s="239"/>
      <c r="H619" s="243"/>
      <c r="I619" s="213"/>
      <c r="J619" s="214"/>
      <c r="K619" s="168"/>
      <c r="L619" s="167"/>
      <c r="M619" s="216"/>
      <c r="N619" s="141"/>
      <c r="O619" s="249">
        <f t="shared" si="41"/>
        <v>0</v>
      </c>
      <c r="P619" s="140"/>
      <c r="Q619" s="253">
        <f t="shared" si="42"/>
        <v>0</v>
      </c>
      <c r="R619" s="254">
        <f t="shared" si="43"/>
        <v>0</v>
      </c>
      <c r="S619" s="211"/>
      <c r="U619" s="257">
        <f>'Initial Info Client Demographic'!D605</f>
        <v>0</v>
      </c>
      <c r="W619" s="179">
        <f>'Initial Info Client Demographic'!E605</f>
        <v>0</v>
      </c>
      <c r="X619" s="182">
        <f>'Initial Info Client Demographic'!F605</f>
        <v>0</v>
      </c>
      <c r="Y619" s="183">
        <f>'Initial Info Client Demographic'!G605</f>
        <v>0</v>
      </c>
      <c r="Z619" s="179">
        <f>'Initial Info Client Demographic'!H605</f>
        <v>0</v>
      </c>
      <c r="AA619" s="182">
        <f>'Initial Info Client Demographic'!I605</f>
        <v>0</v>
      </c>
      <c r="AB619" s="183">
        <f>'Initial Info Client Demographic'!E605</f>
        <v>0</v>
      </c>
      <c r="AC619" s="183">
        <f>'Initial Info Client Demographic'!F605</f>
        <v>0</v>
      </c>
      <c r="AD619" s="183">
        <f>'Initial Info Client Demographic'!G605</f>
        <v>0</v>
      </c>
      <c r="AE619" s="183">
        <f>'Initial Info Client Demographic'!H605</f>
        <v>0</v>
      </c>
      <c r="AF619" s="183">
        <f>'Initial Info Client Demographic'!I605</f>
        <v>0</v>
      </c>
      <c r="AG619" s="183">
        <f>'Initial Info Client Demographic'!J605</f>
        <v>0</v>
      </c>
    </row>
    <row r="620" spans="1:33" ht="50.1" customHeight="1" x14ac:dyDescent="0.25">
      <c r="A620" s="2">
        <f t="shared" si="44"/>
        <v>593</v>
      </c>
      <c r="B620" s="319">
        <f>'Initial Info Client Demographic'!B606</f>
        <v>0</v>
      </c>
      <c r="C620" s="320">
        <f>'Initial Info Client Demographic'!C606</f>
        <v>0</v>
      </c>
      <c r="D620" s="244"/>
      <c r="E620" s="236"/>
      <c r="F620" s="259"/>
      <c r="G620" s="238"/>
      <c r="H620" s="242"/>
      <c r="I620" s="213"/>
      <c r="J620" s="214"/>
      <c r="K620" s="169"/>
      <c r="L620" s="166"/>
      <c r="M620" s="215"/>
      <c r="N620" s="123"/>
      <c r="O620" s="249">
        <f t="shared" si="41"/>
        <v>0</v>
      </c>
      <c r="P620" s="96"/>
      <c r="Q620" s="251">
        <f t="shared" si="42"/>
        <v>0</v>
      </c>
      <c r="R620" s="252">
        <f t="shared" si="43"/>
        <v>0</v>
      </c>
      <c r="S620" s="211"/>
      <c r="U620" s="257">
        <f>'Initial Info Client Demographic'!D606</f>
        <v>0</v>
      </c>
      <c r="W620" s="179">
        <f>'Initial Info Client Demographic'!E606</f>
        <v>0</v>
      </c>
      <c r="X620" s="182">
        <f>'Initial Info Client Demographic'!F606</f>
        <v>0</v>
      </c>
      <c r="Y620" s="183">
        <f>'Initial Info Client Demographic'!G606</f>
        <v>0</v>
      </c>
      <c r="Z620" s="179">
        <f>'Initial Info Client Demographic'!H606</f>
        <v>0</v>
      </c>
      <c r="AA620" s="182">
        <f>'Initial Info Client Demographic'!I606</f>
        <v>0</v>
      </c>
      <c r="AB620" s="183">
        <f>'Initial Info Client Demographic'!E606</f>
        <v>0</v>
      </c>
      <c r="AC620" s="183">
        <f>'Initial Info Client Demographic'!F606</f>
        <v>0</v>
      </c>
      <c r="AD620" s="183">
        <f>'Initial Info Client Demographic'!G606</f>
        <v>0</v>
      </c>
      <c r="AE620" s="183">
        <f>'Initial Info Client Demographic'!H606</f>
        <v>0</v>
      </c>
      <c r="AF620" s="183">
        <f>'Initial Info Client Demographic'!I606</f>
        <v>0</v>
      </c>
      <c r="AG620" s="183">
        <f>'Initial Info Client Demographic'!J606</f>
        <v>0</v>
      </c>
    </row>
    <row r="621" spans="1:33" ht="50.1" customHeight="1" x14ac:dyDescent="0.25">
      <c r="A621" s="2">
        <f t="shared" si="44"/>
        <v>594</v>
      </c>
      <c r="B621" s="321">
        <f>'Initial Info Client Demographic'!B607</f>
        <v>0</v>
      </c>
      <c r="C621" s="322">
        <f>'Initial Info Client Demographic'!C607</f>
        <v>0</v>
      </c>
      <c r="D621" s="229"/>
      <c r="E621" s="237"/>
      <c r="F621" s="234"/>
      <c r="G621" s="239"/>
      <c r="H621" s="243"/>
      <c r="I621" s="213"/>
      <c r="J621" s="214"/>
      <c r="K621" s="168"/>
      <c r="L621" s="167"/>
      <c r="M621" s="216"/>
      <c r="N621" s="141"/>
      <c r="O621" s="249">
        <f t="shared" si="41"/>
        <v>0</v>
      </c>
      <c r="P621" s="140"/>
      <c r="Q621" s="253">
        <f t="shared" si="42"/>
        <v>0</v>
      </c>
      <c r="R621" s="254">
        <f t="shared" si="43"/>
        <v>0</v>
      </c>
      <c r="S621" s="211"/>
      <c r="U621" s="257">
        <f>'Initial Info Client Demographic'!D607</f>
        <v>0</v>
      </c>
      <c r="W621" s="179">
        <f>'Initial Info Client Demographic'!E607</f>
        <v>0</v>
      </c>
      <c r="X621" s="182">
        <f>'Initial Info Client Demographic'!F607</f>
        <v>0</v>
      </c>
      <c r="Y621" s="183">
        <f>'Initial Info Client Demographic'!G607</f>
        <v>0</v>
      </c>
      <c r="Z621" s="179">
        <f>'Initial Info Client Demographic'!H607</f>
        <v>0</v>
      </c>
      <c r="AA621" s="182">
        <f>'Initial Info Client Demographic'!I607</f>
        <v>0</v>
      </c>
      <c r="AB621" s="183">
        <f>'Initial Info Client Demographic'!E607</f>
        <v>0</v>
      </c>
      <c r="AC621" s="183">
        <f>'Initial Info Client Demographic'!F607</f>
        <v>0</v>
      </c>
      <c r="AD621" s="183">
        <f>'Initial Info Client Demographic'!G607</f>
        <v>0</v>
      </c>
      <c r="AE621" s="183">
        <f>'Initial Info Client Demographic'!H607</f>
        <v>0</v>
      </c>
      <c r="AF621" s="183">
        <f>'Initial Info Client Demographic'!I607</f>
        <v>0</v>
      </c>
      <c r="AG621" s="183">
        <f>'Initial Info Client Demographic'!J607</f>
        <v>0</v>
      </c>
    </row>
    <row r="622" spans="1:33" ht="50.1" customHeight="1" x14ac:dyDescent="0.25">
      <c r="A622" s="2">
        <f t="shared" si="44"/>
        <v>595</v>
      </c>
      <c r="B622" s="319">
        <f>'Initial Info Client Demographic'!B608</f>
        <v>0</v>
      </c>
      <c r="C622" s="320">
        <f>'Initial Info Client Demographic'!C608</f>
        <v>0</v>
      </c>
      <c r="D622" s="244"/>
      <c r="E622" s="236"/>
      <c r="F622" s="259"/>
      <c r="G622" s="238"/>
      <c r="H622" s="242"/>
      <c r="I622" s="213"/>
      <c r="J622" s="214"/>
      <c r="K622" s="169"/>
      <c r="L622" s="166"/>
      <c r="M622" s="215"/>
      <c r="N622" s="123"/>
      <c r="O622" s="249">
        <f t="shared" si="41"/>
        <v>0</v>
      </c>
      <c r="P622" s="96"/>
      <c r="Q622" s="251">
        <f t="shared" si="42"/>
        <v>0</v>
      </c>
      <c r="R622" s="252">
        <f t="shared" si="43"/>
        <v>0</v>
      </c>
      <c r="S622" s="211"/>
      <c r="U622" s="257">
        <f>'Initial Info Client Demographic'!D608</f>
        <v>0</v>
      </c>
      <c r="W622" s="179">
        <f>'Initial Info Client Demographic'!E608</f>
        <v>0</v>
      </c>
      <c r="X622" s="182">
        <f>'Initial Info Client Demographic'!F608</f>
        <v>0</v>
      </c>
      <c r="Y622" s="183">
        <f>'Initial Info Client Demographic'!G608</f>
        <v>0</v>
      </c>
      <c r="Z622" s="179">
        <f>'Initial Info Client Demographic'!H608</f>
        <v>0</v>
      </c>
      <c r="AA622" s="182">
        <f>'Initial Info Client Demographic'!I608</f>
        <v>0</v>
      </c>
      <c r="AB622" s="183">
        <f>'Initial Info Client Demographic'!E608</f>
        <v>0</v>
      </c>
      <c r="AC622" s="183">
        <f>'Initial Info Client Demographic'!F608</f>
        <v>0</v>
      </c>
      <c r="AD622" s="183">
        <f>'Initial Info Client Demographic'!G608</f>
        <v>0</v>
      </c>
      <c r="AE622" s="183">
        <f>'Initial Info Client Demographic'!H608</f>
        <v>0</v>
      </c>
      <c r="AF622" s="183">
        <f>'Initial Info Client Demographic'!I608</f>
        <v>0</v>
      </c>
      <c r="AG622" s="183">
        <f>'Initial Info Client Demographic'!J608</f>
        <v>0</v>
      </c>
    </row>
    <row r="623" spans="1:33" ht="50.1" customHeight="1" x14ac:dyDescent="0.25">
      <c r="A623" s="2">
        <f t="shared" si="44"/>
        <v>596</v>
      </c>
      <c r="B623" s="321">
        <f>'Initial Info Client Demographic'!B609</f>
        <v>0</v>
      </c>
      <c r="C623" s="322">
        <f>'Initial Info Client Demographic'!C609</f>
        <v>0</v>
      </c>
      <c r="D623" s="229"/>
      <c r="E623" s="237"/>
      <c r="F623" s="234"/>
      <c r="G623" s="239"/>
      <c r="H623" s="243"/>
      <c r="I623" s="213"/>
      <c r="J623" s="214"/>
      <c r="K623" s="168"/>
      <c r="L623" s="167"/>
      <c r="M623" s="216"/>
      <c r="N623" s="141"/>
      <c r="O623" s="249">
        <f t="shared" si="41"/>
        <v>0</v>
      </c>
      <c r="P623" s="140"/>
      <c r="Q623" s="253">
        <f t="shared" si="42"/>
        <v>0</v>
      </c>
      <c r="R623" s="254">
        <f t="shared" si="43"/>
        <v>0</v>
      </c>
      <c r="S623" s="211"/>
      <c r="U623" s="257">
        <f>'Initial Info Client Demographic'!D609</f>
        <v>0</v>
      </c>
      <c r="W623" s="179">
        <f>'Initial Info Client Demographic'!E609</f>
        <v>0</v>
      </c>
      <c r="X623" s="182">
        <f>'Initial Info Client Demographic'!F609</f>
        <v>0</v>
      </c>
      <c r="Y623" s="183">
        <f>'Initial Info Client Demographic'!G609</f>
        <v>0</v>
      </c>
      <c r="Z623" s="179">
        <f>'Initial Info Client Demographic'!H609</f>
        <v>0</v>
      </c>
      <c r="AA623" s="182">
        <f>'Initial Info Client Demographic'!I609</f>
        <v>0</v>
      </c>
      <c r="AB623" s="183">
        <f>'Initial Info Client Demographic'!E609</f>
        <v>0</v>
      </c>
      <c r="AC623" s="183">
        <f>'Initial Info Client Demographic'!F609</f>
        <v>0</v>
      </c>
      <c r="AD623" s="183">
        <f>'Initial Info Client Demographic'!G609</f>
        <v>0</v>
      </c>
      <c r="AE623" s="183">
        <f>'Initial Info Client Demographic'!H609</f>
        <v>0</v>
      </c>
      <c r="AF623" s="183">
        <f>'Initial Info Client Demographic'!I609</f>
        <v>0</v>
      </c>
      <c r="AG623" s="183">
        <f>'Initial Info Client Demographic'!J609</f>
        <v>0</v>
      </c>
    </row>
    <row r="624" spans="1:33" ht="50.1" customHeight="1" x14ac:dyDescent="0.25">
      <c r="A624" s="2">
        <f t="shared" si="44"/>
        <v>597</v>
      </c>
      <c r="B624" s="319">
        <f>'Initial Info Client Demographic'!B610</f>
        <v>0</v>
      </c>
      <c r="C624" s="320">
        <f>'Initial Info Client Demographic'!C610</f>
        <v>0</v>
      </c>
      <c r="D624" s="244"/>
      <c r="E624" s="236"/>
      <c r="F624" s="259"/>
      <c r="G624" s="238"/>
      <c r="H624" s="242"/>
      <c r="I624" s="213"/>
      <c r="J624" s="214"/>
      <c r="K624" s="169"/>
      <c r="L624" s="166"/>
      <c r="M624" s="215"/>
      <c r="N624" s="123"/>
      <c r="O624" s="249">
        <f t="shared" si="41"/>
        <v>0</v>
      </c>
      <c r="P624" s="96"/>
      <c r="Q624" s="251">
        <f t="shared" si="42"/>
        <v>0</v>
      </c>
      <c r="R624" s="252">
        <f t="shared" si="43"/>
        <v>0</v>
      </c>
      <c r="S624" s="211"/>
      <c r="U624" s="257">
        <f>'Initial Info Client Demographic'!D610</f>
        <v>0</v>
      </c>
      <c r="W624" s="179">
        <f>'Initial Info Client Demographic'!E610</f>
        <v>0</v>
      </c>
      <c r="X624" s="182">
        <f>'Initial Info Client Demographic'!F610</f>
        <v>0</v>
      </c>
      <c r="Y624" s="183">
        <f>'Initial Info Client Demographic'!G610</f>
        <v>0</v>
      </c>
      <c r="Z624" s="179">
        <f>'Initial Info Client Demographic'!H610</f>
        <v>0</v>
      </c>
      <c r="AA624" s="182">
        <f>'Initial Info Client Demographic'!I610</f>
        <v>0</v>
      </c>
      <c r="AB624" s="183">
        <f>'Initial Info Client Demographic'!E610</f>
        <v>0</v>
      </c>
      <c r="AC624" s="183">
        <f>'Initial Info Client Demographic'!F610</f>
        <v>0</v>
      </c>
      <c r="AD624" s="183">
        <f>'Initial Info Client Demographic'!G610</f>
        <v>0</v>
      </c>
      <c r="AE624" s="183">
        <f>'Initial Info Client Demographic'!H610</f>
        <v>0</v>
      </c>
      <c r="AF624" s="183">
        <f>'Initial Info Client Demographic'!I610</f>
        <v>0</v>
      </c>
      <c r="AG624" s="183">
        <f>'Initial Info Client Demographic'!J610</f>
        <v>0</v>
      </c>
    </row>
    <row r="625" spans="1:33" ht="50.1" customHeight="1" x14ac:dyDescent="0.25">
      <c r="A625" s="2">
        <f t="shared" si="44"/>
        <v>598</v>
      </c>
      <c r="B625" s="321">
        <f>'Initial Info Client Demographic'!B611</f>
        <v>0</v>
      </c>
      <c r="C625" s="322">
        <f>'Initial Info Client Demographic'!C611</f>
        <v>0</v>
      </c>
      <c r="D625" s="229"/>
      <c r="E625" s="237"/>
      <c r="F625" s="234"/>
      <c r="G625" s="239"/>
      <c r="H625" s="243"/>
      <c r="I625" s="213"/>
      <c r="J625" s="214"/>
      <c r="K625" s="168"/>
      <c r="L625" s="167"/>
      <c r="M625" s="216"/>
      <c r="N625" s="141"/>
      <c r="O625" s="249">
        <f t="shared" si="41"/>
        <v>0</v>
      </c>
      <c r="P625" s="140"/>
      <c r="Q625" s="253">
        <f t="shared" si="42"/>
        <v>0</v>
      </c>
      <c r="R625" s="254">
        <f t="shared" si="43"/>
        <v>0</v>
      </c>
      <c r="S625" s="211"/>
      <c r="U625" s="257">
        <f>'Initial Info Client Demographic'!D611</f>
        <v>0</v>
      </c>
      <c r="W625" s="179">
        <f>'Initial Info Client Demographic'!E611</f>
        <v>0</v>
      </c>
      <c r="X625" s="182">
        <f>'Initial Info Client Demographic'!F611</f>
        <v>0</v>
      </c>
      <c r="Y625" s="183">
        <f>'Initial Info Client Demographic'!G611</f>
        <v>0</v>
      </c>
      <c r="Z625" s="179">
        <f>'Initial Info Client Demographic'!H611</f>
        <v>0</v>
      </c>
      <c r="AA625" s="182">
        <f>'Initial Info Client Demographic'!I611</f>
        <v>0</v>
      </c>
      <c r="AB625" s="183">
        <f>'Initial Info Client Demographic'!E611</f>
        <v>0</v>
      </c>
      <c r="AC625" s="183">
        <f>'Initial Info Client Demographic'!F611</f>
        <v>0</v>
      </c>
      <c r="AD625" s="183">
        <f>'Initial Info Client Demographic'!G611</f>
        <v>0</v>
      </c>
      <c r="AE625" s="183">
        <f>'Initial Info Client Demographic'!H611</f>
        <v>0</v>
      </c>
      <c r="AF625" s="183">
        <f>'Initial Info Client Demographic'!I611</f>
        <v>0</v>
      </c>
      <c r="AG625" s="183">
        <f>'Initial Info Client Demographic'!J611</f>
        <v>0</v>
      </c>
    </row>
    <row r="626" spans="1:33" ht="50.1" customHeight="1" x14ac:dyDescent="0.25">
      <c r="A626" s="2">
        <f t="shared" si="44"/>
        <v>599</v>
      </c>
      <c r="B626" s="319">
        <f>'Initial Info Client Demographic'!B612</f>
        <v>0</v>
      </c>
      <c r="C626" s="320">
        <f>'Initial Info Client Demographic'!C612</f>
        <v>0</v>
      </c>
      <c r="D626" s="244"/>
      <c r="E626" s="236"/>
      <c r="F626" s="259"/>
      <c r="G626" s="240"/>
      <c r="H626" s="242"/>
      <c r="I626" s="213"/>
      <c r="J626" s="214"/>
      <c r="K626" s="169"/>
      <c r="L626" s="166"/>
      <c r="M626" s="215"/>
      <c r="N626" s="123"/>
      <c r="O626" s="249">
        <f t="shared" si="41"/>
        <v>0</v>
      </c>
      <c r="P626" s="96"/>
      <c r="Q626" s="251">
        <f t="shared" si="42"/>
        <v>0</v>
      </c>
      <c r="R626" s="252">
        <f t="shared" si="43"/>
        <v>0</v>
      </c>
      <c r="S626" s="211"/>
      <c r="U626" s="257">
        <f>'Initial Info Client Demographic'!D612</f>
        <v>0</v>
      </c>
      <c r="W626" s="179">
        <f>'Initial Info Client Demographic'!E612</f>
        <v>0</v>
      </c>
      <c r="X626" s="182">
        <f>'Initial Info Client Demographic'!F612</f>
        <v>0</v>
      </c>
      <c r="Y626" s="183">
        <f>'Initial Info Client Demographic'!G612</f>
        <v>0</v>
      </c>
      <c r="Z626" s="179">
        <f>'Initial Info Client Demographic'!H612</f>
        <v>0</v>
      </c>
      <c r="AA626" s="182">
        <f>'Initial Info Client Demographic'!I612</f>
        <v>0</v>
      </c>
      <c r="AB626" s="183">
        <f>'Initial Info Client Demographic'!E612</f>
        <v>0</v>
      </c>
      <c r="AC626" s="183">
        <f>'Initial Info Client Demographic'!F612</f>
        <v>0</v>
      </c>
      <c r="AD626" s="183">
        <f>'Initial Info Client Demographic'!G612</f>
        <v>0</v>
      </c>
      <c r="AE626" s="183">
        <f>'Initial Info Client Demographic'!H612</f>
        <v>0</v>
      </c>
      <c r="AF626" s="183">
        <f>'Initial Info Client Demographic'!I612</f>
        <v>0</v>
      </c>
      <c r="AG626" s="183">
        <f>'Initial Info Client Demographic'!J612</f>
        <v>0</v>
      </c>
    </row>
    <row r="627" spans="1:33" ht="50.1" customHeight="1" x14ac:dyDescent="0.25">
      <c r="A627" s="2">
        <f t="shared" si="44"/>
        <v>600</v>
      </c>
      <c r="B627" s="321">
        <f>'Initial Info Client Demographic'!B613</f>
        <v>0</v>
      </c>
      <c r="C627" s="322">
        <f>'Initial Info Client Demographic'!C613</f>
        <v>0</v>
      </c>
      <c r="D627" s="229"/>
      <c r="E627" s="237"/>
      <c r="F627" s="234"/>
      <c r="G627" s="241"/>
      <c r="H627" s="243"/>
      <c r="I627" s="213"/>
      <c r="J627" s="214"/>
      <c r="K627" s="168"/>
      <c r="L627" s="167"/>
      <c r="M627" s="216"/>
      <c r="N627" s="141"/>
      <c r="O627" s="249">
        <f t="shared" si="41"/>
        <v>0</v>
      </c>
      <c r="P627" s="140"/>
      <c r="Q627" s="253">
        <f t="shared" si="42"/>
        <v>0</v>
      </c>
      <c r="R627" s="254">
        <f t="shared" si="43"/>
        <v>0</v>
      </c>
      <c r="S627" s="211"/>
      <c r="U627" s="257">
        <f>'Initial Info Client Demographic'!D613</f>
        <v>0</v>
      </c>
      <c r="W627" s="179">
        <f>'Initial Info Client Demographic'!E613</f>
        <v>0</v>
      </c>
      <c r="X627" s="182">
        <f>'Initial Info Client Demographic'!F613</f>
        <v>0</v>
      </c>
      <c r="Y627" s="183">
        <f>'Initial Info Client Demographic'!G613</f>
        <v>0</v>
      </c>
      <c r="Z627" s="179">
        <f>'Initial Info Client Demographic'!H613</f>
        <v>0</v>
      </c>
      <c r="AA627" s="182">
        <f>'Initial Info Client Demographic'!I613</f>
        <v>0</v>
      </c>
      <c r="AB627" s="183">
        <f>'Initial Info Client Demographic'!E613</f>
        <v>0</v>
      </c>
      <c r="AC627" s="183">
        <f>'Initial Info Client Demographic'!F613</f>
        <v>0</v>
      </c>
      <c r="AD627" s="183">
        <f>'Initial Info Client Demographic'!G613</f>
        <v>0</v>
      </c>
      <c r="AE627" s="183">
        <f>'Initial Info Client Demographic'!H613</f>
        <v>0</v>
      </c>
      <c r="AF627" s="183">
        <f>'Initial Info Client Demographic'!I613</f>
        <v>0</v>
      </c>
      <c r="AG627" s="183">
        <f>'Initial Info Client Demographic'!J613</f>
        <v>0</v>
      </c>
    </row>
    <row r="628" spans="1:33" ht="50.1" customHeight="1" x14ac:dyDescent="0.25">
      <c r="A628" s="2">
        <f t="shared" si="44"/>
        <v>601</v>
      </c>
      <c r="B628" s="319">
        <f>'Initial Info Client Demographic'!B614</f>
        <v>0</v>
      </c>
      <c r="C628" s="320">
        <f>'Initial Info Client Demographic'!C614</f>
        <v>0</v>
      </c>
      <c r="D628" s="244"/>
      <c r="E628" s="236"/>
      <c r="F628" s="259"/>
      <c r="G628" s="238"/>
      <c r="H628" s="242"/>
      <c r="I628" s="213"/>
      <c r="J628" s="214"/>
      <c r="K628" s="169"/>
      <c r="L628" s="166"/>
      <c r="M628" s="215"/>
      <c r="N628" s="123"/>
      <c r="O628" s="249">
        <f t="shared" si="41"/>
        <v>0</v>
      </c>
      <c r="P628" s="96"/>
      <c r="Q628" s="251">
        <f t="shared" si="42"/>
        <v>0</v>
      </c>
      <c r="R628" s="252">
        <f t="shared" si="43"/>
        <v>0</v>
      </c>
      <c r="S628" s="211"/>
      <c r="U628" s="257">
        <f>'Initial Info Client Demographic'!D614</f>
        <v>0</v>
      </c>
      <c r="W628" s="179">
        <f>'Initial Info Client Demographic'!E614</f>
        <v>0</v>
      </c>
      <c r="X628" s="182">
        <f>'Initial Info Client Demographic'!F614</f>
        <v>0</v>
      </c>
      <c r="Y628" s="183">
        <f>'Initial Info Client Demographic'!G614</f>
        <v>0</v>
      </c>
      <c r="Z628" s="179">
        <f>'Initial Info Client Demographic'!H614</f>
        <v>0</v>
      </c>
      <c r="AA628" s="182">
        <f>'Initial Info Client Demographic'!I614</f>
        <v>0</v>
      </c>
      <c r="AB628" s="183">
        <f>'Initial Info Client Demographic'!E614</f>
        <v>0</v>
      </c>
      <c r="AC628" s="183">
        <f>'Initial Info Client Demographic'!F614</f>
        <v>0</v>
      </c>
      <c r="AD628" s="183">
        <f>'Initial Info Client Demographic'!G614</f>
        <v>0</v>
      </c>
      <c r="AE628" s="183">
        <f>'Initial Info Client Demographic'!H614</f>
        <v>0</v>
      </c>
      <c r="AF628" s="183">
        <f>'Initial Info Client Demographic'!I614</f>
        <v>0</v>
      </c>
      <c r="AG628" s="183">
        <f>'Initial Info Client Demographic'!J614</f>
        <v>0</v>
      </c>
    </row>
    <row r="629" spans="1:33" ht="50.1" customHeight="1" x14ac:dyDescent="0.25">
      <c r="A629" s="2">
        <f t="shared" si="44"/>
        <v>602</v>
      </c>
      <c r="B629" s="321">
        <f>'Initial Info Client Demographic'!B615</f>
        <v>0</v>
      </c>
      <c r="C629" s="322">
        <f>'Initial Info Client Demographic'!C615</f>
        <v>0</v>
      </c>
      <c r="D629" s="229"/>
      <c r="E629" s="237"/>
      <c r="F629" s="234"/>
      <c r="G629" s="239"/>
      <c r="H629" s="243"/>
      <c r="I629" s="213"/>
      <c r="J629" s="214"/>
      <c r="K629" s="168"/>
      <c r="L629" s="167"/>
      <c r="M629" s="216"/>
      <c r="N629" s="141"/>
      <c r="O629" s="249">
        <f t="shared" si="41"/>
        <v>0</v>
      </c>
      <c r="P629" s="140"/>
      <c r="Q629" s="253">
        <f t="shared" si="42"/>
        <v>0</v>
      </c>
      <c r="R629" s="254">
        <f t="shared" si="43"/>
        <v>0</v>
      </c>
      <c r="S629" s="211"/>
      <c r="U629" s="257">
        <f>'Initial Info Client Demographic'!D615</f>
        <v>0</v>
      </c>
      <c r="W629" s="179">
        <f>'Initial Info Client Demographic'!E615</f>
        <v>0</v>
      </c>
      <c r="X629" s="182">
        <f>'Initial Info Client Demographic'!F615</f>
        <v>0</v>
      </c>
      <c r="Y629" s="183">
        <f>'Initial Info Client Demographic'!G615</f>
        <v>0</v>
      </c>
      <c r="Z629" s="179">
        <f>'Initial Info Client Demographic'!H615</f>
        <v>0</v>
      </c>
      <c r="AA629" s="182">
        <f>'Initial Info Client Demographic'!I615</f>
        <v>0</v>
      </c>
      <c r="AB629" s="183">
        <f>'Initial Info Client Demographic'!E615</f>
        <v>0</v>
      </c>
      <c r="AC629" s="183">
        <f>'Initial Info Client Demographic'!F615</f>
        <v>0</v>
      </c>
      <c r="AD629" s="183">
        <f>'Initial Info Client Demographic'!G615</f>
        <v>0</v>
      </c>
      <c r="AE629" s="183">
        <f>'Initial Info Client Demographic'!H615</f>
        <v>0</v>
      </c>
      <c r="AF629" s="183">
        <f>'Initial Info Client Demographic'!I615</f>
        <v>0</v>
      </c>
      <c r="AG629" s="183">
        <f>'Initial Info Client Demographic'!J615</f>
        <v>0</v>
      </c>
    </row>
    <row r="630" spans="1:33" ht="50.1" customHeight="1" x14ac:dyDescent="0.25">
      <c r="A630" s="2">
        <f t="shared" si="44"/>
        <v>603</v>
      </c>
      <c r="B630" s="319">
        <f>'Initial Info Client Demographic'!B616</f>
        <v>0</v>
      </c>
      <c r="C630" s="320">
        <f>'Initial Info Client Demographic'!C616</f>
        <v>0</v>
      </c>
      <c r="D630" s="244"/>
      <c r="E630" s="236"/>
      <c r="F630" s="259"/>
      <c r="G630" s="238"/>
      <c r="H630" s="242"/>
      <c r="I630" s="213"/>
      <c r="J630" s="214"/>
      <c r="K630" s="169"/>
      <c r="L630" s="166"/>
      <c r="M630" s="215"/>
      <c r="N630" s="123"/>
      <c r="O630" s="249">
        <f t="shared" si="41"/>
        <v>0</v>
      </c>
      <c r="P630" s="96"/>
      <c r="Q630" s="251">
        <f t="shared" si="42"/>
        <v>0</v>
      </c>
      <c r="R630" s="252">
        <f t="shared" si="43"/>
        <v>0</v>
      </c>
      <c r="S630" s="211"/>
      <c r="U630" s="257">
        <f>'Initial Info Client Demographic'!D616</f>
        <v>0</v>
      </c>
      <c r="W630" s="179">
        <f>'Initial Info Client Demographic'!E616</f>
        <v>0</v>
      </c>
      <c r="X630" s="182">
        <f>'Initial Info Client Demographic'!F616</f>
        <v>0</v>
      </c>
      <c r="Y630" s="183">
        <f>'Initial Info Client Demographic'!G616</f>
        <v>0</v>
      </c>
      <c r="Z630" s="179">
        <f>'Initial Info Client Demographic'!H616</f>
        <v>0</v>
      </c>
      <c r="AA630" s="182">
        <f>'Initial Info Client Demographic'!I616</f>
        <v>0</v>
      </c>
      <c r="AB630" s="183">
        <f>'Initial Info Client Demographic'!E616</f>
        <v>0</v>
      </c>
      <c r="AC630" s="183">
        <f>'Initial Info Client Demographic'!F616</f>
        <v>0</v>
      </c>
      <c r="AD630" s="183">
        <f>'Initial Info Client Demographic'!G616</f>
        <v>0</v>
      </c>
      <c r="AE630" s="183">
        <f>'Initial Info Client Demographic'!H616</f>
        <v>0</v>
      </c>
      <c r="AF630" s="183">
        <f>'Initial Info Client Demographic'!I616</f>
        <v>0</v>
      </c>
      <c r="AG630" s="183">
        <f>'Initial Info Client Demographic'!J616</f>
        <v>0</v>
      </c>
    </row>
    <row r="631" spans="1:33" ht="50.1" customHeight="1" x14ac:dyDescent="0.25">
      <c r="A631" s="2">
        <f t="shared" si="44"/>
        <v>604</v>
      </c>
      <c r="B631" s="321">
        <f>'Initial Info Client Demographic'!B617</f>
        <v>0</v>
      </c>
      <c r="C631" s="322">
        <f>'Initial Info Client Demographic'!C617</f>
        <v>0</v>
      </c>
      <c r="D631" s="229"/>
      <c r="E631" s="237"/>
      <c r="F631" s="234"/>
      <c r="G631" s="239"/>
      <c r="H631" s="243"/>
      <c r="I631" s="213"/>
      <c r="J631" s="214"/>
      <c r="K631" s="168"/>
      <c r="L631" s="167"/>
      <c r="M631" s="216"/>
      <c r="N631" s="141"/>
      <c r="O631" s="249">
        <f t="shared" si="41"/>
        <v>0</v>
      </c>
      <c r="P631" s="140"/>
      <c r="Q631" s="253">
        <f t="shared" si="42"/>
        <v>0</v>
      </c>
      <c r="R631" s="254">
        <f t="shared" si="43"/>
        <v>0</v>
      </c>
      <c r="S631" s="211"/>
      <c r="U631" s="257">
        <f>'Initial Info Client Demographic'!D617</f>
        <v>0</v>
      </c>
      <c r="W631" s="179">
        <f>'Initial Info Client Demographic'!E617</f>
        <v>0</v>
      </c>
      <c r="X631" s="182">
        <f>'Initial Info Client Demographic'!F617</f>
        <v>0</v>
      </c>
      <c r="Y631" s="183">
        <f>'Initial Info Client Demographic'!G617</f>
        <v>0</v>
      </c>
      <c r="Z631" s="179">
        <f>'Initial Info Client Demographic'!H617</f>
        <v>0</v>
      </c>
      <c r="AA631" s="182">
        <f>'Initial Info Client Demographic'!I617</f>
        <v>0</v>
      </c>
      <c r="AB631" s="183">
        <f>'Initial Info Client Demographic'!E617</f>
        <v>0</v>
      </c>
      <c r="AC631" s="183">
        <f>'Initial Info Client Demographic'!F617</f>
        <v>0</v>
      </c>
      <c r="AD631" s="183">
        <f>'Initial Info Client Demographic'!G617</f>
        <v>0</v>
      </c>
      <c r="AE631" s="183">
        <f>'Initial Info Client Demographic'!H617</f>
        <v>0</v>
      </c>
      <c r="AF631" s="183">
        <f>'Initial Info Client Demographic'!I617</f>
        <v>0</v>
      </c>
      <c r="AG631" s="183">
        <f>'Initial Info Client Demographic'!J617</f>
        <v>0</v>
      </c>
    </row>
    <row r="632" spans="1:33" ht="50.1" customHeight="1" x14ac:dyDescent="0.25">
      <c r="A632" s="2">
        <f t="shared" si="44"/>
        <v>605</v>
      </c>
      <c r="B632" s="319">
        <f>'Initial Info Client Demographic'!B618</f>
        <v>0</v>
      </c>
      <c r="C632" s="320">
        <f>'Initial Info Client Demographic'!C618</f>
        <v>0</v>
      </c>
      <c r="D632" s="244"/>
      <c r="E632" s="236"/>
      <c r="F632" s="259"/>
      <c r="G632" s="238"/>
      <c r="H632" s="242"/>
      <c r="I632" s="213"/>
      <c r="J632" s="214"/>
      <c r="K632" s="169"/>
      <c r="L632" s="166"/>
      <c r="M632" s="215"/>
      <c r="N632" s="123"/>
      <c r="O632" s="249">
        <f t="shared" si="41"/>
        <v>0</v>
      </c>
      <c r="P632" s="96"/>
      <c r="Q632" s="251">
        <f t="shared" si="42"/>
        <v>0</v>
      </c>
      <c r="R632" s="252">
        <f t="shared" si="43"/>
        <v>0</v>
      </c>
      <c r="S632" s="211"/>
      <c r="U632" s="257">
        <f>'Initial Info Client Demographic'!D618</f>
        <v>0</v>
      </c>
      <c r="W632" s="179">
        <f>'Initial Info Client Demographic'!E618</f>
        <v>0</v>
      </c>
      <c r="X632" s="182">
        <f>'Initial Info Client Demographic'!F618</f>
        <v>0</v>
      </c>
      <c r="Y632" s="183">
        <f>'Initial Info Client Demographic'!G618</f>
        <v>0</v>
      </c>
      <c r="Z632" s="179">
        <f>'Initial Info Client Demographic'!H618</f>
        <v>0</v>
      </c>
      <c r="AA632" s="182">
        <f>'Initial Info Client Demographic'!I618</f>
        <v>0</v>
      </c>
      <c r="AB632" s="183">
        <f>'Initial Info Client Demographic'!E618</f>
        <v>0</v>
      </c>
      <c r="AC632" s="183">
        <f>'Initial Info Client Demographic'!F618</f>
        <v>0</v>
      </c>
      <c r="AD632" s="183">
        <f>'Initial Info Client Demographic'!G618</f>
        <v>0</v>
      </c>
      <c r="AE632" s="183">
        <f>'Initial Info Client Demographic'!H618</f>
        <v>0</v>
      </c>
      <c r="AF632" s="183">
        <f>'Initial Info Client Demographic'!I618</f>
        <v>0</v>
      </c>
      <c r="AG632" s="183">
        <f>'Initial Info Client Demographic'!J618</f>
        <v>0</v>
      </c>
    </row>
    <row r="633" spans="1:33" ht="50.1" customHeight="1" x14ac:dyDescent="0.25">
      <c r="A633" s="2">
        <f t="shared" si="44"/>
        <v>606</v>
      </c>
      <c r="B633" s="321">
        <f>'Initial Info Client Demographic'!B619</f>
        <v>0</v>
      </c>
      <c r="C633" s="322">
        <f>'Initial Info Client Demographic'!C619</f>
        <v>0</v>
      </c>
      <c r="D633" s="229"/>
      <c r="E633" s="237"/>
      <c r="F633" s="234"/>
      <c r="G633" s="239"/>
      <c r="H633" s="243"/>
      <c r="I633" s="213"/>
      <c r="J633" s="214"/>
      <c r="K633" s="168"/>
      <c r="L633" s="167"/>
      <c r="M633" s="216"/>
      <c r="N633" s="141"/>
      <c r="O633" s="249">
        <f t="shared" si="41"/>
        <v>0</v>
      </c>
      <c r="P633" s="140"/>
      <c r="Q633" s="253">
        <f t="shared" si="42"/>
        <v>0</v>
      </c>
      <c r="R633" s="254">
        <f t="shared" si="43"/>
        <v>0</v>
      </c>
      <c r="S633" s="211"/>
      <c r="U633" s="257">
        <f>'Initial Info Client Demographic'!D619</f>
        <v>0</v>
      </c>
      <c r="W633" s="179">
        <f>'Initial Info Client Demographic'!E619</f>
        <v>0</v>
      </c>
      <c r="X633" s="182">
        <f>'Initial Info Client Demographic'!F619</f>
        <v>0</v>
      </c>
      <c r="Y633" s="183">
        <f>'Initial Info Client Demographic'!G619</f>
        <v>0</v>
      </c>
      <c r="Z633" s="179">
        <f>'Initial Info Client Demographic'!H619</f>
        <v>0</v>
      </c>
      <c r="AA633" s="182">
        <f>'Initial Info Client Demographic'!I619</f>
        <v>0</v>
      </c>
      <c r="AB633" s="183">
        <f>'Initial Info Client Demographic'!E619</f>
        <v>0</v>
      </c>
      <c r="AC633" s="183">
        <f>'Initial Info Client Demographic'!F619</f>
        <v>0</v>
      </c>
      <c r="AD633" s="183">
        <f>'Initial Info Client Demographic'!G619</f>
        <v>0</v>
      </c>
      <c r="AE633" s="183">
        <f>'Initial Info Client Demographic'!H619</f>
        <v>0</v>
      </c>
      <c r="AF633" s="183">
        <f>'Initial Info Client Demographic'!I619</f>
        <v>0</v>
      </c>
      <c r="AG633" s="183">
        <f>'Initial Info Client Demographic'!J619</f>
        <v>0</v>
      </c>
    </row>
    <row r="634" spans="1:33" ht="50.1" customHeight="1" x14ac:dyDescent="0.25">
      <c r="A634" s="2">
        <f t="shared" si="44"/>
        <v>607</v>
      </c>
      <c r="B634" s="319">
        <f>'Initial Info Client Demographic'!B620</f>
        <v>0</v>
      </c>
      <c r="C634" s="320">
        <f>'Initial Info Client Demographic'!C620</f>
        <v>0</v>
      </c>
      <c r="D634" s="244"/>
      <c r="E634" s="236"/>
      <c r="F634" s="259"/>
      <c r="G634" s="238"/>
      <c r="H634" s="242"/>
      <c r="I634" s="213"/>
      <c r="J634" s="214"/>
      <c r="K634" s="169"/>
      <c r="L634" s="166"/>
      <c r="M634" s="215"/>
      <c r="N634" s="123"/>
      <c r="O634" s="249">
        <f t="shared" si="41"/>
        <v>0</v>
      </c>
      <c r="P634" s="96"/>
      <c r="Q634" s="251">
        <f t="shared" si="42"/>
        <v>0</v>
      </c>
      <c r="R634" s="252">
        <f t="shared" si="43"/>
        <v>0</v>
      </c>
      <c r="S634" s="211"/>
      <c r="U634" s="257">
        <f>'Initial Info Client Demographic'!D620</f>
        <v>0</v>
      </c>
      <c r="W634" s="179">
        <f>'Initial Info Client Demographic'!E620</f>
        <v>0</v>
      </c>
      <c r="X634" s="182">
        <f>'Initial Info Client Demographic'!F620</f>
        <v>0</v>
      </c>
      <c r="Y634" s="183">
        <f>'Initial Info Client Demographic'!G620</f>
        <v>0</v>
      </c>
      <c r="Z634" s="179">
        <f>'Initial Info Client Demographic'!H620</f>
        <v>0</v>
      </c>
      <c r="AA634" s="182">
        <f>'Initial Info Client Demographic'!I620</f>
        <v>0</v>
      </c>
      <c r="AB634" s="183">
        <f>'Initial Info Client Demographic'!E620</f>
        <v>0</v>
      </c>
      <c r="AC634" s="183">
        <f>'Initial Info Client Demographic'!F620</f>
        <v>0</v>
      </c>
      <c r="AD634" s="183">
        <f>'Initial Info Client Demographic'!G620</f>
        <v>0</v>
      </c>
      <c r="AE634" s="183">
        <f>'Initial Info Client Demographic'!H620</f>
        <v>0</v>
      </c>
      <c r="AF634" s="183">
        <f>'Initial Info Client Demographic'!I620</f>
        <v>0</v>
      </c>
      <c r="AG634" s="183">
        <f>'Initial Info Client Demographic'!J620</f>
        <v>0</v>
      </c>
    </row>
    <row r="635" spans="1:33" ht="50.1" customHeight="1" x14ac:dyDescent="0.25">
      <c r="A635" s="2">
        <f t="shared" si="44"/>
        <v>608</v>
      </c>
      <c r="B635" s="321">
        <f>'Initial Info Client Demographic'!B621</f>
        <v>0</v>
      </c>
      <c r="C635" s="322">
        <f>'Initial Info Client Demographic'!C621</f>
        <v>0</v>
      </c>
      <c r="D635" s="229"/>
      <c r="E635" s="237"/>
      <c r="F635" s="234"/>
      <c r="G635" s="239"/>
      <c r="H635" s="243"/>
      <c r="I635" s="213"/>
      <c r="J635" s="214"/>
      <c r="K635" s="168"/>
      <c r="L635" s="167"/>
      <c r="M635" s="216"/>
      <c r="N635" s="141"/>
      <c r="O635" s="249">
        <f t="shared" si="41"/>
        <v>0</v>
      </c>
      <c r="P635" s="140"/>
      <c r="Q635" s="253">
        <f t="shared" si="42"/>
        <v>0</v>
      </c>
      <c r="R635" s="254">
        <f t="shared" si="43"/>
        <v>0</v>
      </c>
      <c r="S635" s="211"/>
      <c r="U635" s="257">
        <f>'Initial Info Client Demographic'!D621</f>
        <v>0</v>
      </c>
      <c r="W635" s="179">
        <f>'Initial Info Client Demographic'!E621</f>
        <v>0</v>
      </c>
      <c r="X635" s="182">
        <f>'Initial Info Client Demographic'!F621</f>
        <v>0</v>
      </c>
      <c r="Y635" s="183">
        <f>'Initial Info Client Demographic'!G621</f>
        <v>0</v>
      </c>
      <c r="Z635" s="179">
        <f>'Initial Info Client Demographic'!H621</f>
        <v>0</v>
      </c>
      <c r="AA635" s="182">
        <f>'Initial Info Client Demographic'!I621</f>
        <v>0</v>
      </c>
      <c r="AB635" s="183">
        <f>'Initial Info Client Demographic'!E621</f>
        <v>0</v>
      </c>
      <c r="AC635" s="183">
        <f>'Initial Info Client Demographic'!F621</f>
        <v>0</v>
      </c>
      <c r="AD635" s="183">
        <f>'Initial Info Client Demographic'!G621</f>
        <v>0</v>
      </c>
      <c r="AE635" s="183">
        <f>'Initial Info Client Demographic'!H621</f>
        <v>0</v>
      </c>
      <c r="AF635" s="183">
        <f>'Initial Info Client Demographic'!I621</f>
        <v>0</v>
      </c>
      <c r="AG635" s="183">
        <f>'Initial Info Client Demographic'!J621</f>
        <v>0</v>
      </c>
    </row>
    <row r="636" spans="1:33" ht="50.1" customHeight="1" x14ac:dyDescent="0.25">
      <c r="A636" s="2">
        <f t="shared" si="44"/>
        <v>609</v>
      </c>
      <c r="B636" s="319">
        <f>'Initial Info Client Demographic'!B622</f>
        <v>0</v>
      </c>
      <c r="C636" s="320">
        <f>'Initial Info Client Demographic'!C622</f>
        <v>0</v>
      </c>
      <c r="D636" s="244"/>
      <c r="E636" s="236"/>
      <c r="F636" s="259"/>
      <c r="G636" s="240"/>
      <c r="H636" s="242"/>
      <c r="I636" s="213"/>
      <c r="J636" s="214"/>
      <c r="K636" s="169"/>
      <c r="L636" s="166"/>
      <c r="M636" s="215"/>
      <c r="N636" s="123"/>
      <c r="O636" s="249">
        <f t="shared" si="41"/>
        <v>0</v>
      </c>
      <c r="P636" s="96"/>
      <c r="Q636" s="251">
        <f t="shared" si="42"/>
        <v>0</v>
      </c>
      <c r="R636" s="252">
        <f t="shared" si="43"/>
        <v>0</v>
      </c>
      <c r="S636" s="211"/>
      <c r="U636" s="257">
        <f>'Initial Info Client Demographic'!D622</f>
        <v>0</v>
      </c>
      <c r="W636" s="179">
        <f>'Initial Info Client Demographic'!E622</f>
        <v>0</v>
      </c>
      <c r="X636" s="182">
        <f>'Initial Info Client Demographic'!F622</f>
        <v>0</v>
      </c>
      <c r="Y636" s="183">
        <f>'Initial Info Client Demographic'!G622</f>
        <v>0</v>
      </c>
      <c r="Z636" s="179">
        <f>'Initial Info Client Demographic'!H622</f>
        <v>0</v>
      </c>
      <c r="AA636" s="182">
        <f>'Initial Info Client Demographic'!I622</f>
        <v>0</v>
      </c>
      <c r="AB636" s="183">
        <f>'Initial Info Client Demographic'!E622</f>
        <v>0</v>
      </c>
      <c r="AC636" s="183">
        <f>'Initial Info Client Demographic'!F622</f>
        <v>0</v>
      </c>
      <c r="AD636" s="183">
        <f>'Initial Info Client Demographic'!G622</f>
        <v>0</v>
      </c>
      <c r="AE636" s="183">
        <f>'Initial Info Client Demographic'!H622</f>
        <v>0</v>
      </c>
      <c r="AF636" s="183">
        <f>'Initial Info Client Demographic'!I622</f>
        <v>0</v>
      </c>
      <c r="AG636" s="183">
        <f>'Initial Info Client Demographic'!J622</f>
        <v>0</v>
      </c>
    </row>
    <row r="637" spans="1:33" ht="50.1" customHeight="1" x14ac:dyDescent="0.25">
      <c r="A637" s="2">
        <f t="shared" si="44"/>
        <v>610</v>
      </c>
      <c r="B637" s="321">
        <f>'Initial Info Client Demographic'!B623</f>
        <v>0</v>
      </c>
      <c r="C637" s="322">
        <f>'Initial Info Client Demographic'!C623</f>
        <v>0</v>
      </c>
      <c r="D637" s="229"/>
      <c r="E637" s="237"/>
      <c r="F637" s="234"/>
      <c r="G637" s="241"/>
      <c r="H637" s="243"/>
      <c r="I637" s="213"/>
      <c r="J637" s="214"/>
      <c r="K637" s="168"/>
      <c r="L637" s="167"/>
      <c r="M637" s="216"/>
      <c r="N637" s="141"/>
      <c r="O637" s="249">
        <f t="shared" si="41"/>
        <v>0</v>
      </c>
      <c r="P637" s="140"/>
      <c r="Q637" s="253">
        <f t="shared" si="42"/>
        <v>0</v>
      </c>
      <c r="R637" s="254">
        <f t="shared" si="43"/>
        <v>0</v>
      </c>
      <c r="S637" s="211"/>
      <c r="U637" s="257">
        <f>'Initial Info Client Demographic'!D623</f>
        <v>0</v>
      </c>
      <c r="W637" s="179">
        <f>'Initial Info Client Demographic'!E623</f>
        <v>0</v>
      </c>
      <c r="X637" s="182">
        <f>'Initial Info Client Demographic'!F623</f>
        <v>0</v>
      </c>
      <c r="Y637" s="183">
        <f>'Initial Info Client Demographic'!G623</f>
        <v>0</v>
      </c>
      <c r="Z637" s="179">
        <f>'Initial Info Client Demographic'!H623</f>
        <v>0</v>
      </c>
      <c r="AA637" s="182">
        <f>'Initial Info Client Demographic'!I623</f>
        <v>0</v>
      </c>
      <c r="AB637" s="183">
        <f>'Initial Info Client Demographic'!E623</f>
        <v>0</v>
      </c>
      <c r="AC637" s="183">
        <f>'Initial Info Client Demographic'!F623</f>
        <v>0</v>
      </c>
      <c r="AD637" s="183">
        <f>'Initial Info Client Demographic'!G623</f>
        <v>0</v>
      </c>
      <c r="AE637" s="183">
        <f>'Initial Info Client Demographic'!H623</f>
        <v>0</v>
      </c>
      <c r="AF637" s="183">
        <f>'Initial Info Client Demographic'!I623</f>
        <v>0</v>
      </c>
      <c r="AG637" s="183">
        <f>'Initial Info Client Demographic'!J623</f>
        <v>0</v>
      </c>
    </row>
    <row r="638" spans="1:33" ht="50.1" customHeight="1" x14ac:dyDescent="0.25">
      <c r="A638" s="2">
        <f t="shared" si="44"/>
        <v>611</v>
      </c>
      <c r="B638" s="319">
        <f>'Initial Info Client Demographic'!B624</f>
        <v>0</v>
      </c>
      <c r="C638" s="320">
        <f>'Initial Info Client Demographic'!C624</f>
        <v>0</v>
      </c>
      <c r="D638" s="244"/>
      <c r="E638" s="236"/>
      <c r="F638" s="259"/>
      <c r="G638" s="238"/>
      <c r="H638" s="242"/>
      <c r="I638" s="213"/>
      <c r="J638" s="214"/>
      <c r="K638" s="169"/>
      <c r="L638" s="166"/>
      <c r="M638" s="215"/>
      <c r="N638" s="123"/>
      <c r="O638" s="249">
        <f t="shared" si="41"/>
        <v>0</v>
      </c>
      <c r="P638" s="96"/>
      <c r="Q638" s="251">
        <f t="shared" si="42"/>
        <v>0</v>
      </c>
      <c r="R638" s="252">
        <f t="shared" si="43"/>
        <v>0</v>
      </c>
      <c r="S638" s="211"/>
      <c r="U638" s="257">
        <f>'Initial Info Client Demographic'!D624</f>
        <v>0</v>
      </c>
      <c r="W638" s="179">
        <f>'Initial Info Client Demographic'!E624</f>
        <v>0</v>
      </c>
      <c r="X638" s="182">
        <f>'Initial Info Client Demographic'!F624</f>
        <v>0</v>
      </c>
      <c r="Y638" s="183">
        <f>'Initial Info Client Demographic'!G624</f>
        <v>0</v>
      </c>
      <c r="Z638" s="179">
        <f>'Initial Info Client Demographic'!H624</f>
        <v>0</v>
      </c>
      <c r="AA638" s="182">
        <f>'Initial Info Client Demographic'!I624</f>
        <v>0</v>
      </c>
      <c r="AB638" s="183">
        <f>'Initial Info Client Demographic'!E624</f>
        <v>0</v>
      </c>
      <c r="AC638" s="183">
        <f>'Initial Info Client Demographic'!F624</f>
        <v>0</v>
      </c>
      <c r="AD638" s="183">
        <f>'Initial Info Client Demographic'!G624</f>
        <v>0</v>
      </c>
      <c r="AE638" s="183">
        <f>'Initial Info Client Demographic'!H624</f>
        <v>0</v>
      </c>
      <c r="AF638" s="183">
        <f>'Initial Info Client Demographic'!I624</f>
        <v>0</v>
      </c>
      <c r="AG638" s="183">
        <f>'Initial Info Client Demographic'!J624</f>
        <v>0</v>
      </c>
    </row>
    <row r="639" spans="1:33" ht="50.1" customHeight="1" x14ac:dyDescent="0.25">
      <c r="A639" s="2">
        <f t="shared" si="44"/>
        <v>612</v>
      </c>
      <c r="B639" s="321">
        <f>'Initial Info Client Demographic'!B625</f>
        <v>0</v>
      </c>
      <c r="C639" s="322">
        <f>'Initial Info Client Demographic'!C625</f>
        <v>0</v>
      </c>
      <c r="D639" s="229"/>
      <c r="E639" s="237"/>
      <c r="F639" s="234"/>
      <c r="G639" s="239"/>
      <c r="H639" s="243"/>
      <c r="I639" s="213"/>
      <c r="J639" s="214"/>
      <c r="K639" s="168"/>
      <c r="L639" s="167"/>
      <c r="M639" s="216"/>
      <c r="N639" s="141"/>
      <c r="O639" s="249">
        <f t="shared" si="41"/>
        <v>0</v>
      </c>
      <c r="P639" s="140"/>
      <c r="Q639" s="253">
        <f t="shared" si="42"/>
        <v>0</v>
      </c>
      <c r="R639" s="254">
        <f t="shared" si="43"/>
        <v>0</v>
      </c>
      <c r="S639" s="211"/>
      <c r="U639" s="257">
        <f>'Initial Info Client Demographic'!D625</f>
        <v>0</v>
      </c>
      <c r="W639" s="179">
        <f>'Initial Info Client Demographic'!E625</f>
        <v>0</v>
      </c>
      <c r="X639" s="182">
        <f>'Initial Info Client Demographic'!F625</f>
        <v>0</v>
      </c>
      <c r="Y639" s="183">
        <f>'Initial Info Client Demographic'!G625</f>
        <v>0</v>
      </c>
      <c r="Z639" s="179">
        <f>'Initial Info Client Demographic'!H625</f>
        <v>0</v>
      </c>
      <c r="AA639" s="182">
        <f>'Initial Info Client Demographic'!I625</f>
        <v>0</v>
      </c>
      <c r="AB639" s="183">
        <f>'Initial Info Client Demographic'!E625</f>
        <v>0</v>
      </c>
      <c r="AC639" s="183">
        <f>'Initial Info Client Demographic'!F625</f>
        <v>0</v>
      </c>
      <c r="AD639" s="183">
        <f>'Initial Info Client Demographic'!G625</f>
        <v>0</v>
      </c>
      <c r="AE639" s="183">
        <f>'Initial Info Client Demographic'!H625</f>
        <v>0</v>
      </c>
      <c r="AF639" s="183">
        <f>'Initial Info Client Demographic'!I625</f>
        <v>0</v>
      </c>
      <c r="AG639" s="183">
        <f>'Initial Info Client Demographic'!J625</f>
        <v>0</v>
      </c>
    </row>
    <row r="640" spans="1:33" ht="50.1" customHeight="1" x14ac:dyDescent="0.25">
      <c r="A640" s="2">
        <f t="shared" si="44"/>
        <v>613</v>
      </c>
      <c r="B640" s="319">
        <f>'Initial Info Client Demographic'!B626</f>
        <v>0</v>
      </c>
      <c r="C640" s="320">
        <f>'Initial Info Client Demographic'!C626</f>
        <v>0</v>
      </c>
      <c r="D640" s="244"/>
      <c r="E640" s="236"/>
      <c r="F640" s="259"/>
      <c r="G640" s="238"/>
      <c r="H640" s="242"/>
      <c r="I640" s="213"/>
      <c r="J640" s="214"/>
      <c r="K640" s="169"/>
      <c r="L640" s="166"/>
      <c r="M640" s="215"/>
      <c r="N640" s="123"/>
      <c r="O640" s="249">
        <f t="shared" si="41"/>
        <v>0</v>
      </c>
      <c r="P640" s="96"/>
      <c r="Q640" s="251">
        <f t="shared" si="42"/>
        <v>0</v>
      </c>
      <c r="R640" s="252">
        <f t="shared" si="43"/>
        <v>0</v>
      </c>
      <c r="S640" s="211"/>
      <c r="U640" s="257">
        <f>'Initial Info Client Demographic'!D626</f>
        <v>0</v>
      </c>
      <c r="W640" s="179">
        <f>'Initial Info Client Demographic'!E626</f>
        <v>0</v>
      </c>
      <c r="X640" s="182">
        <f>'Initial Info Client Demographic'!F626</f>
        <v>0</v>
      </c>
      <c r="Y640" s="183">
        <f>'Initial Info Client Demographic'!G626</f>
        <v>0</v>
      </c>
      <c r="Z640" s="179">
        <f>'Initial Info Client Demographic'!H626</f>
        <v>0</v>
      </c>
      <c r="AA640" s="182">
        <f>'Initial Info Client Demographic'!I626</f>
        <v>0</v>
      </c>
      <c r="AB640" s="183">
        <f>'Initial Info Client Demographic'!E626</f>
        <v>0</v>
      </c>
      <c r="AC640" s="183">
        <f>'Initial Info Client Demographic'!F626</f>
        <v>0</v>
      </c>
      <c r="AD640" s="183">
        <f>'Initial Info Client Demographic'!G626</f>
        <v>0</v>
      </c>
      <c r="AE640" s="183">
        <f>'Initial Info Client Demographic'!H626</f>
        <v>0</v>
      </c>
      <c r="AF640" s="183">
        <f>'Initial Info Client Demographic'!I626</f>
        <v>0</v>
      </c>
      <c r="AG640" s="183">
        <f>'Initial Info Client Demographic'!J626</f>
        <v>0</v>
      </c>
    </row>
    <row r="641" spans="1:33" ht="50.1" customHeight="1" x14ac:dyDescent="0.25">
      <c r="A641" s="2">
        <f t="shared" si="44"/>
        <v>614</v>
      </c>
      <c r="B641" s="321">
        <f>'Initial Info Client Demographic'!B627</f>
        <v>0</v>
      </c>
      <c r="C641" s="322">
        <f>'Initial Info Client Demographic'!C627</f>
        <v>0</v>
      </c>
      <c r="D641" s="229"/>
      <c r="E641" s="237"/>
      <c r="F641" s="234"/>
      <c r="G641" s="239"/>
      <c r="H641" s="243"/>
      <c r="I641" s="213"/>
      <c r="J641" s="214"/>
      <c r="K641" s="168"/>
      <c r="L641" s="167"/>
      <c r="M641" s="216"/>
      <c r="N641" s="141"/>
      <c r="O641" s="249">
        <f t="shared" si="41"/>
        <v>0</v>
      </c>
      <c r="P641" s="140"/>
      <c r="Q641" s="253">
        <f t="shared" si="42"/>
        <v>0</v>
      </c>
      <c r="R641" s="254">
        <f t="shared" si="43"/>
        <v>0</v>
      </c>
      <c r="S641" s="211"/>
      <c r="U641" s="257">
        <f>'Initial Info Client Demographic'!D627</f>
        <v>0</v>
      </c>
      <c r="W641" s="179">
        <f>'Initial Info Client Demographic'!E627</f>
        <v>0</v>
      </c>
      <c r="X641" s="182">
        <f>'Initial Info Client Demographic'!F627</f>
        <v>0</v>
      </c>
      <c r="Y641" s="183">
        <f>'Initial Info Client Demographic'!G627</f>
        <v>0</v>
      </c>
      <c r="Z641" s="179">
        <f>'Initial Info Client Demographic'!H627</f>
        <v>0</v>
      </c>
      <c r="AA641" s="182">
        <f>'Initial Info Client Demographic'!I627</f>
        <v>0</v>
      </c>
      <c r="AB641" s="183">
        <f>'Initial Info Client Demographic'!E627</f>
        <v>0</v>
      </c>
      <c r="AC641" s="183">
        <f>'Initial Info Client Demographic'!F627</f>
        <v>0</v>
      </c>
      <c r="AD641" s="183">
        <f>'Initial Info Client Demographic'!G627</f>
        <v>0</v>
      </c>
      <c r="AE641" s="183">
        <f>'Initial Info Client Demographic'!H627</f>
        <v>0</v>
      </c>
      <c r="AF641" s="183">
        <f>'Initial Info Client Demographic'!I627</f>
        <v>0</v>
      </c>
      <c r="AG641" s="183">
        <f>'Initial Info Client Demographic'!J627</f>
        <v>0</v>
      </c>
    </row>
    <row r="642" spans="1:33" ht="50.1" customHeight="1" x14ac:dyDescent="0.25">
      <c r="A642" s="2">
        <f t="shared" si="44"/>
        <v>615</v>
      </c>
      <c r="B642" s="319">
        <f>'Initial Info Client Demographic'!B628</f>
        <v>0</v>
      </c>
      <c r="C642" s="320">
        <f>'Initial Info Client Demographic'!C628</f>
        <v>0</v>
      </c>
      <c r="D642" s="244"/>
      <c r="E642" s="236"/>
      <c r="F642" s="259"/>
      <c r="G642" s="238"/>
      <c r="H642" s="242"/>
      <c r="I642" s="213"/>
      <c r="J642" s="214"/>
      <c r="K642" s="169"/>
      <c r="L642" s="166"/>
      <c r="M642" s="215"/>
      <c r="N642" s="123"/>
      <c r="O642" s="249">
        <f t="shared" si="41"/>
        <v>0</v>
      </c>
      <c r="P642" s="96"/>
      <c r="Q642" s="251">
        <f t="shared" si="42"/>
        <v>0</v>
      </c>
      <c r="R642" s="252">
        <f t="shared" si="43"/>
        <v>0</v>
      </c>
      <c r="S642" s="211"/>
      <c r="U642" s="257">
        <f>'Initial Info Client Demographic'!D628</f>
        <v>0</v>
      </c>
      <c r="W642" s="179">
        <f>'Initial Info Client Demographic'!E628</f>
        <v>0</v>
      </c>
      <c r="X642" s="182">
        <f>'Initial Info Client Demographic'!F628</f>
        <v>0</v>
      </c>
      <c r="Y642" s="183">
        <f>'Initial Info Client Demographic'!G628</f>
        <v>0</v>
      </c>
      <c r="Z642" s="179">
        <f>'Initial Info Client Demographic'!H628</f>
        <v>0</v>
      </c>
      <c r="AA642" s="182">
        <f>'Initial Info Client Demographic'!I628</f>
        <v>0</v>
      </c>
      <c r="AB642" s="183">
        <f>'Initial Info Client Demographic'!E628</f>
        <v>0</v>
      </c>
      <c r="AC642" s="183">
        <f>'Initial Info Client Demographic'!F628</f>
        <v>0</v>
      </c>
      <c r="AD642" s="183">
        <f>'Initial Info Client Demographic'!G628</f>
        <v>0</v>
      </c>
      <c r="AE642" s="183">
        <f>'Initial Info Client Demographic'!H628</f>
        <v>0</v>
      </c>
      <c r="AF642" s="183">
        <f>'Initial Info Client Demographic'!I628</f>
        <v>0</v>
      </c>
      <c r="AG642" s="183">
        <f>'Initial Info Client Demographic'!J628</f>
        <v>0</v>
      </c>
    </row>
    <row r="643" spans="1:33" ht="50.1" customHeight="1" x14ac:dyDescent="0.25">
      <c r="A643" s="2">
        <f t="shared" si="44"/>
        <v>616</v>
      </c>
      <c r="B643" s="321">
        <f>'Initial Info Client Demographic'!B629</f>
        <v>0</v>
      </c>
      <c r="C643" s="322">
        <f>'Initial Info Client Demographic'!C629</f>
        <v>0</v>
      </c>
      <c r="D643" s="229"/>
      <c r="E643" s="237"/>
      <c r="F643" s="234"/>
      <c r="G643" s="239"/>
      <c r="H643" s="243"/>
      <c r="I643" s="213"/>
      <c r="J643" s="214"/>
      <c r="K643" s="168"/>
      <c r="L643" s="167"/>
      <c r="M643" s="216"/>
      <c r="N643" s="141"/>
      <c r="O643" s="249">
        <f t="shared" si="41"/>
        <v>0</v>
      </c>
      <c r="P643" s="140"/>
      <c r="Q643" s="253">
        <f t="shared" si="42"/>
        <v>0</v>
      </c>
      <c r="R643" s="254">
        <f t="shared" si="43"/>
        <v>0</v>
      </c>
      <c r="S643" s="211"/>
      <c r="U643" s="257">
        <f>'Initial Info Client Demographic'!D629</f>
        <v>0</v>
      </c>
      <c r="W643" s="179">
        <f>'Initial Info Client Demographic'!E629</f>
        <v>0</v>
      </c>
      <c r="X643" s="182">
        <f>'Initial Info Client Demographic'!F629</f>
        <v>0</v>
      </c>
      <c r="Y643" s="183">
        <f>'Initial Info Client Demographic'!G629</f>
        <v>0</v>
      </c>
      <c r="Z643" s="179">
        <f>'Initial Info Client Demographic'!H629</f>
        <v>0</v>
      </c>
      <c r="AA643" s="182">
        <f>'Initial Info Client Demographic'!I629</f>
        <v>0</v>
      </c>
      <c r="AB643" s="183">
        <f>'Initial Info Client Demographic'!E629</f>
        <v>0</v>
      </c>
      <c r="AC643" s="183">
        <f>'Initial Info Client Demographic'!F629</f>
        <v>0</v>
      </c>
      <c r="AD643" s="183">
        <f>'Initial Info Client Demographic'!G629</f>
        <v>0</v>
      </c>
      <c r="AE643" s="183">
        <f>'Initial Info Client Demographic'!H629</f>
        <v>0</v>
      </c>
      <c r="AF643" s="183">
        <f>'Initial Info Client Demographic'!I629</f>
        <v>0</v>
      </c>
      <c r="AG643" s="183">
        <f>'Initial Info Client Demographic'!J629</f>
        <v>0</v>
      </c>
    </row>
    <row r="644" spans="1:33" ht="50.1" customHeight="1" x14ac:dyDescent="0.25">
      <c r="A644" s="2">
        <f t="shared" si="44"/>
        <v>617</v>
      </c>
      <c r="B644" s="319">
        <f>'Initial Info Client Demographic'!B630</f>
        <v>0</v>
      </c>
      <c r="C644" s="320">
        <f>'Initial Info Client Demographic'!C630</f>
        <v>0</v>
      </c>
      <c r="D644" s="244"/>
      <c r="E644" s="236"/>
      <c r="F644" s="259"/>
      <c r="G644" s="238"/>
      <c r="H644" s="242"/>
      <c r="I644" s="213"/>
      <c r="J644" s="214"/>
      <c r="K644" s="169"/>
      <c r="L644" s="166"/>
      <c r="M644" s="215"/>
      <c r="N644" s="123"/>
      <c r="O644" s="249">
        <f t="shared" si="41"/>
        <v>0</v>
      </c>
      <c r="P644" s="96"/>
      <c r="Q644" s="251">
        <f t="shared" si="42"/>
        <v>0</v>
      </c>
      <c r="R644" s="252">
        <f t="shared" si="43"/>
        <v>0</v>
      </c>
      <c r="S644" s="211"/>
      <c r="U644" s="257">
        <f>'Initial Info Client Demographic'!D630</f>
        <v>0</v>
      </c>
      <c r="W644" s="179">
        <f>'Initial Info Client Demographic'!E630</f>
        <v>0</v>
      </c>
      <c r="X644" s="182">
        <f>'Initial Info Client Demographic'!F630</f>
        <v>0</v>
      </c>
      <c r="Y644" s="183">
        <f>'Initial Info Client Demographic'!G630</f>
        <v>0</v>
      </c>
      <c r="Z644" s="179">
        <f>'Initial Info Client Demographic'!H630</f>
        <v>0</v>
      </c>
      <c r="AA644" s="182">
        <f>'Initial Info Client Demographic'!I630</f>
        <v>0</v>
      </c>
      <c r="AB644" s="183">
        <f>'Initial Info Client Demographic'!E630</f>
        <v>0</v>
      </c>
      <c r="AC644" s="183">
        <f>'Initial Info Client Demographic'!F630</f>
        <v>0</v>
      </c>
      <c r="AD644" s="183">
        <f>'Initial Info Client Demographic'!G630</f>
        <v>0</v>
      </c>
      <c r="AE644" s="183">
        <f>'Initial Info Client Demographic'!H630</f>
        <v>0</v>
      </c>
      <c r="AF644" s="183">
        <f>'Initial Info Client Demographic'!I630</f>
        <v>0</v>
      </c>
      <c r="AG644" s="183">
        <f>'Initial Info Client Demographic'!J630</f>
        <v>0</v>
      </c>
    </row>
    <row r="645" spans="1:33" ht="50.1" customHeight="1" x14ac:dyDescent="0.25">
      <c r="A645" s="2">
        <f t="shared" si="44"/>
        <v>618</v>
      </c>
      <c r="B645" s="321">
        <f>'Initial Info Client Demographic'!B631</f>
        <v>0</v>
      </c>
      <c r="C645" s="322">
        <f>'Initial Info Client Demographic'!C631</f>
        <v>0</v>
      </c>
      <c r="D645" s="229"/>
      <c r="E645" s="237"/>
      <c r="F645" s="234"/>
      <c r="G645" s="239"/>
      <c r="H645" s="243"/>
      <c r="I645" s="213"/>
      <c r="J645" s="214"/>
      <c r="K645" s="168"/>
      <c r="L645" s="167"/>
      <c r="M645" s="216"/>
      <c r="N645" s="141"/>
      <c r="O645" s="249">
        <f t="shared" si="41"/>
        <v>0</v>
      </c>
      <c r="P645" s="140"/>
      <c r="Q645" s="253">
        <f t="shared" si="42"/>
        <v>0</v>
      </c>
      <c r="R645" s="254">
        <f t="shared" si="43"/>
        <v>0</v>
      </c>
      <c r="S645" s="211"/>
      <c r="U645" s="257">
        <f>'Initial Info Client Demographic'!D631</f>
        <v>0</v>
      </c>
      <c r="W645" s="179">
        <f>'Initial Info Client Demographic'!E631</f>
        <v>0</v>
      </c>
      <c r="X645" s="182">
        <f>'Initial Info Client Demographic'!F631</f>
        <v>0</v>
      </c>
      <c r="Y645" s="183">
        <f>'Initial Info Client Demographic'!G631</f>
        <v>0</v>
      </c>
      <c r="Z645" s="179">
        <f>'Initial Info Client Demographic'!H631</f>
        <v>0</v>
      </c>
      <c r="AA645" s="182">
        <f>'Initial Info Client Demographic'!I631</f>
        <v>0</v>
      </c>
      <c r="AB645" s="183">
        <f>'Initial Info Client Demographic'!E631</f>
        <v>0</v>
      </c>
      <c r="AC645" s="183">
        <f>'Initial Info Client Demographic'!F631</f>
        <v>0</v>
      </c>
      <c r="AD645" s="183">
        <f>'Initial Info Client Demographic'!G631</f>
        <v>0</v>
      </c>
      <c r="AE645" s="183">
        <f>'Initial Info Client Demographic'!H631</f>
        <v>0</v>
      </c>
      <c r="AF645" s="183">
        <f>'Initial Info Client Demographic'!I631</f>
        <v>0</v>
      </c>
      <c r="AG645" s="183">
        <f>'Initial Info Client Demographic'!J631</f>
        <v>0</v>
      </c>
    </row>
    <row r="646" spans="1:33" ht="50.1" customHeight="1" x14ac:dyDescent="0.25">
      <c r="A646" s="2">
        <f t="shared" si="44"/>
        <v>619</v>
      </c>
      <c r="B646" s="319">
        <f>'Initial Info Client Demographic'!B632</f>
        <v>0</v>
      </c>
      <c r="C646" s="320">
        <f>'Initial Info Client Demographic'!C632</f>
        <v>0</v>
      </c>
      <c r="D646" s="244"/>
      <c r="E646" s="236"/>
      <c r="F646" s="259"/>
      <c r="G646" s="240"/>
      <c r="H646" s="242"/>
      <c r="I646" s="213"/>
      <c r="J646" s="214"/>
      <c r="K646" s="169"/>
      <c r="L646" s="166"/>
      <c r="M646" s="215"/>
      <c r="N646" s="123"/>
      <c r="O646" s="249">
        <f t="shared" si="41"/>
        <v>0</v>
      </c>
      <c r="P646" s="96"/>
      <c r="Q646" s="251">
        <f t="shared" si="42"/>
        <v>0</v>
      </c>
      <c r="R646" s="252">
        <f t="shared" si="43"/>
        <v>0</v>
      </c>
      <c r="S646" s="211"/>
      <c r="U646" s="257">
        <f>'Initial Info Client Demographic'!D632</f>
        <v>0</v>
      </c>
      <c r="W646" s="179">
        <f>'Initial Info Client Demographic'!E632</f>
        <v>0</v>
      </c>
      <c r="X646" s="182">
        <f>'Initial Info Client Demographic'!F632</f>
        <v>0</v>
      </c>
      <c r="Y646" s="183">
        <f>'Initial Info Client Demographic'!G632</f>
        <v>0</v>
      </c>
      <c r="Z646" s="179">
        <f>'Initial Info Client Demographic'!H632</f>
        <v>0</v>
      </c>
      <c r="AA646" s="182">
        <f>'Initial Info Client Demographic'!I632</f>
        <v>0</v>
      </c>
      <c r="AB646" s="183">
        <f>'Initial Info Client Demographic'!E632</f>
        <v>0</v>
      </c>
      <c r="AC646" s="183">
        <f>'Initial Info Client Demographic'!F632</f>
        <v>0</v>
      </c>
      <c r="AD646" s="183">
        <f>'Initial Info Client Demographic'!G632</f>
        <v>0</v>
      </c>
      <c r="AE646" s="183">
        <f>'Initial Info Client Demographic'!H632</f>
        <v>0</v>
      </c>
      <c r="AF646" s="183">
        <f>'Initial Info Client Demographic'!I632</f>
        <v>0</v>
      </c>
      <c r="AG646" s="183">
        <f>'Initial Info Client Demographic'!J632</f>
        <v>0</v>
      </c>
    </row>
    <row r="647" spans="1:33" ht="50.1" customHeight="1" x14ac:dyDescent="0.25">
      <c r="A647" s="2">
        <f t="shared" si="44"/>
        <v>620</v>
      </c>
      <c r="B647" s="321">
        <f>'Initial Info Client Demographic'!B633</f>
        <v>0</v>
      </c>
      <c r="C647" s="322">
        <f>'Initial Info Client Demographic'!C633</f>
        <v>0</v>
      </c>
      <c r="D647" s="229"/>
      <c r="E647" s="237"/>
      <c r="F647" s="234"/>
      <c r="G647" s="241"/>
      <c r="H647" s="243"/>
      <c r="I647" s="213"/>
      <c r="J647" s="214"/>
      <c r="K647" s="168"/>
      <c r="L647" s="167"/>
      <c r="M647" s="216"/>
      <c r="N647" s="141"/>
      <c r="O647" s="249">
        <f t="shared" si="41"/>
        <v>0</v>
      </c>
      <c r="P647" s="140"/>
      <c r="Q647" s="253">
        <f t="shared" si="42"/>
        <v>0</v>
      </c>
      <c r="R647" s="254">
        <f t="shared" si="43"/>
        <v>0</v>
      </c>
      <c r="S647" s="211"/>
      <c r="U647" s="257">
        <f>'Initial Info Client Demographic'!D633</f>
        <v>0</v>
      </c>
      <c r="W647" s="179">
        <f>'Initial Info Client Demographic'!E633</f>
        <v>0</v>
      </c>
      <c r="X647" s="182">
        <f>'Initial Info Client Demographic'!F633</f>
        <v>0</v>
      </c>
      <c r="Y647" s="183">
        <f>'Initial Info Client Demographic'!G633</f>
        <v>0</v>
      </c>
      <c r="Z647" s="179">
        <f>'Initial Info Client Demographic'!H633</f>
        <v>0</v>
      </c>
      <c r="AA647" s="182">
        <f>'Initial Info Client Demographic'!I633</f>
        <v>0</v>
      </c>
      <c r="AB647" s="183">
        <f>'Initial Info Client Demographic'!E633</f>
        <v>0</v>
      </c>
      <c r="AC647" s="183">
        <f>'Initial Info Client Demographic'!F633</f>
        <v>0</v>
      </c>
      <c r="AD647" s="183">
        <f>'Initial Info Client Demographic'!G633</f>
        <v>0</v>
      </c>
      <c r="AE647" s="183">
        <f>'Initial Info Client Demographic'!H633</f>
        <v>0</v>
      </c>
      <c r="AF647" s="183">
        <f>'Initial Info Client Demographic'!I633</f>
        <v>0</v>
      </c>
      <c r="AG647" s="183">
        <f>'Initial Info Client Demographic'!J633</f>
        <v>0</v>
      </c>
    </row>
    <row r="648" spans="1:33" ht="50.1" customHeight="1" x14ac:dyDescent="0.25">
      <c r="A648" s="2">
        <f t="shared" si="44"/>
        <v>621</v>
      </c>
      <c r="B648" s="319">
        <f>'Initial Info Client Demographic'!B634</f>
        <v>0</v>
      </c>
      <c r="C648" s="320">
        <f>'Initial Info Client Demographic'!C634</f>
        <v>0</v>
      </c>
      <c r="D648" s="244"/>
      <c r="E648" s="236"/>
      <c r="F648" s="259"/>
      <c r="G648" s="238"/>
      <c r="H648" s="242"/>
      <c r="I648" s="213"/>
      <c r="J648" s="214"/>
      <c r="K648" s="169"/>
      <c r="L648" s="166"/>
      <c r="M648" s="215"/>
      <c r="N648" s="123"/>
      <c r="O648" s="249">
        <f t="shared" si="41"/>
        <v>0</v>
      </c>
      <c r="P648" s="96"/>
      <c r="Q648" s="251">
        <f t="shared" si="42"/>
        <v>0</v>
      </c>
      <c r="R648" s="252">
        <f t="shared" si="43"/>
        <v>0</v>
      </c>
      <c r="S648" s="211"/>
      <c r="U648" s="257">
        <f>'Initial Info Client Demographic'!D634</f>
        <v>0</v>
      </c>
      <c r="W648" s="179">
        <f>'Initial Info Client Demographic'!E634</f>
        <v>0</v>
      </c>
      <c r="X648" s="182">
        <f>'Initial Info Client Demographic'!F634</f>
        <v>0</v>
      </c>
      <c r="Y648" s="183">
        <f>'Initial Info Client Demographic'!G634</f>
        <v>0</v>
      </c>
      <c r="Z648" s="179">
        <f>'Initial Info Client Demographic'!H634</f>
        <v>0</v>
      </c>
      <c r="AA648" s="182">
        <f>'Initial Info Client Demographic'!I634</f>
        <v>0</v>
      </c>
      <c r="AB648" s="183">
        <f>'Initial Info Client Demographic'!E634</f>
        <v>0</v>
      </c>
      <c r="AC648" s="183">
        <f>'Initial Info Client Demographic'!F634</f>
        <v>0</v>
      </c>
      <c r="AD648" s="183">
        <f>'Initial Info Client Demographic'!G634</f>
        <v>0</v>
      </c>
      <c r="AE648" s="183">
        <f>'Initial Info Client Demographic'!H634</f>
        <v>0</v>
      </c>
      <c r="AF648" s="183">
        <f>'Initial Info Client Demographic'!I634</f>
        <v>0</v>
      </c>
      <c r="AG648" s="183">
        <f>'Initial Info Client Demographic'!J634</f>
        <v>0</v>
      </c>
    </row>
    <row r="649" spans="1:33" ht="50.1" customHeight="1" x14ac:dyDescent="0.25">
      <c r="A649" s="2">
        <f t="shared" si="44"/>
        <v>622</v>
      </c>
      <c r="B649" s="321">
        <f>'Initial Info Client Demographic'!B635</f>
        <v>0</v>
      </c>
      <c r="C649" s="322">
        <f>'Initial Info Client Demographic'!C635</f>
        <v>0</v>
      </c>
      <c r="D649" s="229"/>
      <c r="E649" s="237"/>
      <c r="F649" s="234"/>
      <c r="G649" s="239"/>
      <c r="H649" s="243"/>
      <c r="I649" s="213"/>
      <c r="J649" s="214"/>
      <c r="K649" s="168"/>
      <c r="L649" s="167"/>
      <c r="M649" s="216"/>
      <c r="N649" s="141"/>
      <c r="O649" s="249">
        <f t="shared" si="41"/>
        <v>0</v>
      </c>
      <c r="P649" s="140"/>
      <c r="Q649" s="253">
        <f t="shared" si="42"/>
        <v>0</v>
      </c>
      <c r="R649" s="254">
        <f t="shared" si="43"/>
        <v>0</v>
      </c>
      <c r="S649" s="211"/>
      <c r="U649" s="257">
        <f>'Initial Info Client Demographic'!D635</f>
        <v>0</v>
      </c>
      <c r="W649" s="179">
        <f>'Initial Info Client Demographic'!E635</f>
        <v>0</v>
      </c>
      <c r="X649" s="182">
        <f>'Initial Info Client Demographic'!F635</f>
        <v>0</v>
      </c>
      <c r="Y649" s="183">
        <f>'Initial Info Client Demographic'!G635</f>
        <v>0</v>
      </c>
      <c r="Z649" s="179">
        <f>'Initial Info Client Demographic'!H635</f>
        <v>0</v>
      </c>
      <c r="AA649" s="182">
        <f>'Initial Info Client Demographic'!I635</f>
        <v>0</v>
      </c>
      <c r="AB649" s="183">
        <f>'Initial Info Client Demographic'!E635</f>
        <v>0</v>
      </c>
      <c r="AC649" s="183">
        <f>'Initial Info Client Demographic'!F635</f>
        <v>0</v>
      </c>
      <c r="AD649" s="183">
        <f>'Initial Info Client Demographic'!G635</f>
        <v>0</v>
      </c>
      <c r="AE649" s="183">
        <f>'Initial Info Client Demographic'!H635</f>
        <v>0</v>
      </c>
      <c r="AF649" s="183">
        <f>'Initial Info Client Demographic'!I635</f>
        <v>0</v>
      </c>
      <c r="AG649" s="183">
        <f>'Initial Info Client Demographic'!J635</f>
        <v>0</v>
      </c>
    </row>
    <row r="650" spans="1:33" ht="50.1" customHeight="1" x14ac:dyDescent="0.25">
      <c r="A650" s="2">
        <f t="shared" si="44"/>
        <v>623</v>
      </c>
      <c r="B650" s="319">
        <f>'Initial Info Client Demographic'!B636</f>
        <v>0</v>
      </c>
      <c r="C650" s="320">
        <f>'Initial Info Client Demographic'!C636</f>
        <v>0</v>
      </c>
      <c r="D650" s="244"/>
      <c r="E650" s="236"/>
      <c r="F650" s="259"/>
      <c r="G650" s="238"/>
      <c r="H650" s="242"/>
      <c r="I650" s="213"/>
      <c r="J650" s="214"/>
      <c r="K650" s="169"/>
      <c r="L650" s="166"/>
      <c r="M650" s="215"/>
      <c r="N650" s="123"/>
      <c r="O650" s="249">
        <f t="shared" si="41"/>
        <v>0</v>
      </c>
      <c r="P650" s="96"/>
      <c r="Q650" s="251">
        <f t="shared" si="42"/>
        <v>0</v>
      </c>
      <c r="R650" s="252">
        <f t="shared" si="43"/>
        <v>0</v>
      </c>
      <c r="S650" s="211"/>
      <c r="U650" s="257">
        <f>'Initial Info Client Demographic'!D636</f>
        <v>0</v>
      </c>
      <c r="W650" s="179">
        <f>'Initial Info Client Demographic'!E636</f>
        <v>0</v>
      </c>
      <c r="X650" s="182">
        <f>'Initial Info Client Demographic'!F636</f>
        <v>0</v>
      </c>
      <c r="Y650" s="183">
        <f>'Initial Info Client Demographic'!G636</f>
        <v>0</v>
      </c>
      <c r="Z650" s="179">
        <f>'Initial Info Client Demographic'!H636</f>
        <v>0</v>
      </c>
      <c r="AA650" s="182">
        <f>'Initial Info Client Demographic'!I636</f>
        <v>0</v>
      </c>
      <c r="AB650" s="183">
        <f>'Initial Info Client Demographic'!E636</f>
        <v>0</v>
      </c>
      <c r="AC650" s="183">
        <f>'Initial Info Client Demographic'!F636</f>
        <v>0</v>
      </c>
      <c r="AD650" s="183">
        <f>'Initial Info Client Demographic'!G636</f>
        <v>0</v>
      </c>
      <c r="AE650" s="183">
        <f>'Initial Info Client Demographic'!H636</f>
        <v>0</v>
      </c>
      <c r="AF650" s="183">
        <f>'Initial Info Client Demographic'!I636</f>
        <v>0</v>
      </c>
      <c r="AG650" s="183">
        <f>'Initial Info Client Demographic'!J636</f>
        <v>0</v>
      </c>
    </row>
    <row r="651" spans="1:33" ht="50.1" customHeight="1" x14ac:dyDescent="0.25">
      <c r="A651" s="2">
        <f t="shared" si="44"/>
        <v>624</v>
      </c>
      <c r="B651" s="321">
        <f>'Initial Info Client Demographic'!B637</f>
        <v>0</v>
      </c>
      <c r="C651" s="322">
        <f>'Initial Info Client Demographic'!C637</f>
        <v>0</v>
      </c>
      <c r="D651" s="229"/>
      <c r="E651" s="237"/>
      <c r="F651" s="234"/>
      <c r="G651" s="239"/>
      <c r="H651" s="243"/>
      <c r="I651" s="213"/>
      <c r="J651" s="214"/>
      <c r="K651" s="168"/>
      <c r="L651" s="167"/>
      <c r="M651" s="216"/>
      <c r="N651" s="141"/>
      <c r="O651" s="249">
        <f t="shared" si="41"/>
        <v>0</v>
      </c>
      <c r="P651" s="140"/>
      <c r="Q651" s="253">
        <f t="shared" si="42"/>
        <v>0</v>
      </c>
      <c r="R651" s="254">
        <f t="shared" si="43"/>
        <v>0</v>
      </c>
      <c r="S651" s="211"/>
      <c r="U651" s="257">
        <f>'Initial Info Client Demographic'!D637</f>
        <v>0</v>
      </c>
      <c r="W651" s="179">
        <f>'Initial Info Client Demographic'!E637</f>
        <v>0</v>
      </c>
      <c r="X651" s="182">
        <f>'Initial Info Client Demographic'!F637</f>
        <v>0</v>
      </c>
      <c r="Y651" s="183">
        <f>'Initial Info Client Demographic'!G637</f>
        <v>0</v>
      </c>
      <c r="Z651" s="179">
        <f>'Initial Info Client Demographic'!H637</f>
        <v>0</v>
      </c>
      <c r="AA651" s="182">
        <f>'Initial Info Client Demographic'!I637</f>
        <v>0</v>
      </c>
      <c r="AB651" s="183">
        <f>'Initial Info Client Demographic'!E637</f>
        <v>0</v>
      </c>
      <c r="AC651" s="183">
        <f>'Initial Info Client Demographic'!F637</f>
        <v>0</v>
      </c>
      <c r="AD651" s="183">
        <f>'Initial Info Client Demographic'!G637</f>
        <v>0</v>
      </c>
      <c r="AE651" s="183">
        <f>'Initial Info Client Demographic'!H637</f>
        <v>0</v>
      </c>
      <c r="AF651" s="183">
        <f>'Initial Info Client Demographic'!I637</f>
        <v>0</v>
      </c>
      <c r="AG651" s="183">
        <f>'Initial Info Client Demographic'!J637</f>
        <v>0</v>
      </c>
    </row>
    <row r="652" spans="1:33" ht="50.1" customHeight="1" x14ac:dyDescent="0.25">
      <c r="A652" s="2">
        <f t="shared" si="44"/>
        <v>625</v>
      </c>
      <c r="B652" s="319">
        <f>'Initial Info Client Demographic'!B638</f>
        <v>0</v>
      </c>
      <c r="C652" s="320">
        <f>'Initial Info Client Demographic'!C638</f>
        <v>0</v>
      </c>
      <c r="D652" s="244"/>
      <c r="E652" s="236"/>
      <c r="F652" s="259"/>
      <c r="G652" s="238"/>
      <c r="H652" s="242"/>
      <c r="I652" s="213"/>
      <c r="J652" s="214"/>
      <c r="K652" s="169"/>
      <c r="L652" s="166"/>
      <c r="M652" s="215"/>
      <c r="N652" s="123"/>
      <c r="O652" s="249">
        <f t="shared" si="41"/>
        <v>0</v>
      </c>
      <c r="P652" s="96"/>
      <c r="Q652" s="251">
        <f t="shared" si="42"/>
        <v>0</v>
      </c>
      <c r="R652" s="252">
        <f t="shared" si="43"/>
        <v>0</v>
      </c>
      <c r="S652" s="211"/>
      <c r="U652" s="257">
        <f>'Initial Info Client Demographic'!D638</f>
        <v>0</v>
      </c>
      <c r="W652" s="179">
        <f>'Initial Info Client Demographic'!E638</f>
        <v>0</v>
      </c>
      <c r="X652" s="182">
        <f>'Initial Info Client Demographic'!F638</f>
        <v>0</v>
      </c>
      <c r="Y652" s="183">
        <f>'Initial Info Client Demographic'!G638</f>
        <v>0</v>
      </c>
      <c r="Z652" s="179">
        <f>'Initial Info Client Demographic'!H638</f>
        <v>0</v>
      </c>
      <c r="AA652" s="182">
        <f>'Initial Info Client Demographic'!I638</f>
        <v>0</v>
      </c>
      <c r="AB652" s="183">
        <f>'Initial Info Client Demographic'!E638</f>
        <v>0</v>
      </c>
      <c r="AC652" s="183">
        <f>'Initial Info Client Demographic'!F638</f>
        <v>0</v>
      </c>
      <c r="AD652" s="183">
        <f>'Initial Info Client Demographic'!G638</f>
        <v>0</v>
      </c>
      <c r="AE652" s="183">
        <f>'Initial Info Client Demographic'!H638</f>
        <v>0</v>
      </c>
      <c r="AF652" s="183">
        <f>'Initial Info Client Demographic'!I638</f>
        <v>0</v>
      </c>
      <c r="AG652" s="183">
        <f>'Initial Info Client Demographic'!J638</f>
        <v>0</v>
      </c>
    </row>
    <row r="653" spans="1:33" ht="50.1" customHeight="1" x14ac:dyDescent="0.25">
      <c r="A653" s="2">
        <f t="shared" si="44"/>
        <v>626</v>
      </c>
      <c r="B653" s="321">
        <f>'Initial Info Client Demographic'!B639</f>
        <v>0</v>
      </c>
      <c r="C653" s="322">
        <f>'Initial Info Client Demographic'!C639</f>
        <v>0</v>
      </c>
      <c r="D653" s="229"/>
      <c r="E653" s="237"/>
      <c r="F653" s="234"/>
      <c r="G653" s="239"/>
      <c r="H653" s="243"/>
      <c r="I653" s="213"/>
      <c r="J653" s="214"/>
      <c r="K653" s="168"/>
      <c r="L653" s="167"/>
      <c r="M653" s="216"/>
      <c r="N653" s="141"/>
      <c r="O653" s="249">
        <f t="shared" si="41"/>
        <v>0</v>
      </c>
      <c r="P653" s="140"/>
      <c r="Q653" s="253">
        <f t="shared" si="42"/>
        <v>0</v>
      </c>
      <c r="R653" s="254">
        <f t="shared" si="43"/>
        <v>0</v>
      </c>
      <c r="S653" s="211"/>
      <c r="U653" s="257">
        <f>'Initial Info Client Demographic'!D639</f>
        <v>0</v>
      </c>
      <c r="W653" s="179">
        <f>'Initial Info Client Demographic'!E639</f>
        <v>0</v>
      </c>
      <c r="X653" s="182">
        <f>'Initial Info Client Demographic'!F639</f>
        <v>0</v>
      </c>
      <c r="Y653" s="183">
        <f>'Initial Info Client Demographic'!G639</f>
        <v>0</v>
      </c>
      <c r="Z653" s="179">
        <f>'Initial Info Client Demographic'!H639</f>
        <v>0</v>
      </c>
      <c r="AA653" s="182">
        <f>'Initial Info Client Demographic'!I639</f>
        <v>0</v>
      </c>
      <c r="AB653" s="183">
        <f>'Initial Info Client Demographic'!E639</f>
        <v>0</v>
      </c>
      <c r="AC653" s="183">
        <f>'Initial Info Client Demographic'!F639</f>
        <v>0</v>
      </c>
      <c r="AD653" s="183">
        <f>'Initial Info Client Demographic'!G639</f>
        <v>0</v>
      </c>
      <c r="AE653" s="183">
        <f>'Initial Info Client Demographic'!H639</f>
        <v>0</v>
      </c>
      <c r="AF653" s="183">
        <f>'Initial Info Client Demographic'!I639</f>
        <v>0</v>
      </c>
      <c r="AG653" s="183">
        <f>'Initial Info Client Demographic'!J639</f>
        <v>0</v>
      </c>
    </row>
    <row r="654" spans="1:33" ht="50.1" customHeight="1" x14ac:dyDescent="0.25">
      <c r="A654" s="2">
        <f t="shared" si="44"/>
        <v>627</v>
      </c>
      <c r="B654" s="319">
        <f>'Initial Info Client Demographic'!B640</f>
        <v>0</v>
      </c>
      <c r="C654" s="320">
        <f>'Initial Info Client Demographic'!C640</f>
        <v>0</v>
      </c>
      <c r="D654" s="244"/>
      <c r="E654" s="236"/>
      <c r="F654" s="259"/>
      <c r="G654" s="238"/>
      <c r="H654" s="242"/>
      <c r="I654" s="213"/>
      <c r="J654" s="214"/>
      <c r="K654" s="169"/>
      <c r="L654" s="166"/>
      <c r="M654" s="215"/>
      <c r="N654" s="123"/>
      <c r="O654" s="249">
        <f t="shared" si="41"/>
        <v>0</v>
      </c>
      <c r="P654" s="96"/>
      <c r="Q654" s="251">
        <f t="shared" si="42"/>
        <v>0</v>
      </c>
      <c r="R654" s="252">
        <f t="shared" si="43"/>
        <v>0</v>
      </c>
      <c r="S654" s="211"/>
      <c r="U654" s="257">
        <f>'Initial Info Client Demographic'!D640</f>
        <v>0</v>
      </c>
      <c r="W654" s="179">
        <f>'Initial Info Client Demographic'!E640</f>
        <v>0</v>
      </c>
      <c r="X654" s="182">
        <f>'Initial Info Client Demographic'!F640</f>
        <v>0</v>
      </c>
      <c r="Y654" s="183">
        <f>'Initial Info Client Demographic'!G640</f>
        <v>0</v>
      </c>
      <c r="Z654" s="179">
        <f>'Initial Info Client Demographic'!H640</f>
        <v>0</v>
      </c>
      <c r="AA654" s="182">
        <f>'Initial Info Client Demographic'!I640</f>
        <v>0</v>
      </c>
      <c r="AB654" s="183">
        <f>'Initial Info Client Demographic'!E640</f>
        <v>0</v>
      </c>
      <c r="AC654" s="183">
        <f>'Initial Info Client Demographic'!F640</f>
        <v>0</v>
      </c>
      <c r="AD654" s="183">
        <f>'Initial Info Client Demographic'!G640</f>
        <v>0</v>
      </c>
      <c r="AE654" s="183">
        <f>'Initial Info Client Demographic'!H640</f>
        <v>0</v>
      </c>
      <c r="AF654" s="183">
        <f>'Initial Info Client Demographic'!I640</f>
        <v>0</v>
      </c>
      <c r="AG654" s="183">
        <f>'Initial Info Client Demographic'!J640</f>
        <v>0</v>
      </c>
    </row>
    <row r="655" spans="1:33" ht="50.1" customHeight="1" x14ac:dyDescent="0.25">
      <c r="A655" s="2">
        <f t="shared" si="44"/>
        <v>628</v>
      </c>
      <c r="B655" s="321">
        <f>'Initial Info Client Demographic'!B641</f>
        <v>0</v>
      </c>
      <c r="C655" s="322">
        <f>'Initial Info Client Demographic'!C641</f>
        <v>0</v>
      </c>
      <c r="D655" s="229"/>
      <c r="E655" s="237"/>
      <c r="F655" s="234"/>
      <c r="G655" s="239"/>
      <c r="H655" s="243"/>
      <c r="I655" s="213"/>
      <c r="J655" s="214"/>
      <c r="K655" s="168"/>
      <c r="L655" s="167"/>
      <c r="M655" s="216"/>
      <c r="N655" s="141"/>
      <c r="O655" s="249">
        <f t="shared" si="41"/>
        <v>0</v>
      </c>
      <c r="P655" s="140"/>
      <c r="Q655" s="253">
        <f t="shared" si="42"/>
        <v>0</v>
      </c>
      <c r="R655" s="254">
        <f t="shared" si="43"/>
        <v>0</v>
      </c>
      <c r="S655" s="211"/>
      <c r="U655" s="257">
        <f>'Initial Info Client Demographic'!D641</f>
        <v>0</v>
      </c>
      <c r="W655" s="179">
        <f>'Initial Info Client Demographic'!E641</f>
        <v>0</v>
      </c>
      <c r="X655" s="182">
        <f>'Initial Info Client Demographic'!F641</f>
        <v>0</v>
      </c>
      <c r="Y655" s="183">
        <f>'Initial Info Client Demographic'!G641</f>
        <v>0</v>
      </c>
      <c r="Z655" s="179">
        <f>'Initial Info Client Demographic'!H641</f>
        <v>0</v>
      </c>
      <c r="AA655" s="182">
        <f>'Initial Info Client Demographic'!I641</f>
        <v>0</v>
      </c>
      <c r="AB655" s="183">
        <f>'Initial Info Client Demographic'!E641</f>
        <v>0</v>
      </c>
      <c r="AC655" s="183">
        <f>'Initial Info Client Demographic'!F641</f>
        <v>0</v>
      </c>
      <c r="AD655" s="183">
        <f>'Initial Info Client Demographic'!G641</f>
        <v>0</v>
      </c>
      <c r="AE655" s="183">
        <f>'Initial Info Client Demographic'!H641</f>
        <v>0</v>
      </c>
      <c r="AF655" s="183">
        <f>'Initial Info Client Demographic'!I641</f>
        <v>0</v>
      </c>
      <c r="AG655" s="183">
        <f>'Initial Info Client Demographic'!J641</f>
        <v>0</v>
      </c>
    </row>
    <row r="656" spans="1:33" ht="50.1" customHeight="1" x14ac:dyDescent="0.25">
      <c r="A656" s="2">
        <f t="shared" si="44"/>
        <v>629</v>
      </c>
      <c r="B656" s="319">
        <f>'Initial Info Client Demographic'!B642</f>
        <v>0</v>
      </c>
      <c r="C656" s="320">
        <f>'Initial Info Client Demographic'!C642</f>
        <v>0</v>
      </c>
      <c r="D656" s="244"/>
      <c r="E656" s="236"/>
      <c r="F656" s="259"/>
      <c r="G656" s="240"/>
      <c r="H656" s="242"/>
      <c r="I656" s="213"/>
      <c r="J656" s="214"/>
      <c r="K656" s="169"/>
      <c r="L656" s="166"/>
      <c r="M656" s="215"/>
      <c r="N656" s="123"/>
      <c r="O656" s="249">
        <f t="shared" si="41"/>
        <v>0</v>
      </c>
      <c r="P656" s="96"/>
      <c r="Q656" s="251">
        <f t="shared" si="42"/>
        <v>0</v>
      </c>
      <c r="R656" s="252">
        <f t="shared" si="43"/>
        <v>0</v>
      </c>
      <c r="S656" s="211"/>
      <c r="U656" s="257">
        <f>'Initial Info Client Demographic'!D642</f>
        <v>0</v>
      </c>
      <c r="W656" s="179">
        <f>'Initial Info Client Demographic'!E642</f>
        <v>0</v>
      </c>
      <c r="X656" s="182">
        <f>'Initial Info Client Demographic'!F642</f>
        <v>0</v>
      </c>
      <c r="Y656" s="183">
        <f>'Initial Info Client Demographic'!G642</f>
        <v>0</v>
      </c>
      <c r="Z656" s="179">
        <f>'Initial Info Client Demographic'!H642</f>
        <v>0</v>
      </c>
      <c r="AA656" s="182">
        <f>'Initial Info Client Demographic'!I642</f>
        <v>0</v>
      </c>
      <c r="AB656" s="183">
        <f>'Initial Info Client Demographic'!E642</f>
        <v>0</v>
      </c>
      <c r="AC656" s="183">
        <f>'Initial Info Client Demographic'!F642</f>
        <v>0</v>
      </c>
      <c r="AD656" s="183">
        <f>'Initial Info Client Demographic'!G642</f>
        <v>0</v>
      </c>
      <c r="AE656" s="183">
        <f>'Initial Info Client Demographic'!H642</f>
        <v>0</v>
      </c>
      <c r="AF656" s="183">
        <f>'Initial Info Client Demographic'!I642</f>
        <v>0</v>
      </c>
      <c r="AG656" s="183">
        <f>'Initial Info Client Demographic'!J642</f>
        <v>0</v>
      </c>
    </row>
    <row r="657" spans="1:33" ht="50.1" customHeight="1" x14ac:dyDescent="0.25">
      <c r="A657" s="2">
        <f t="shared" si="44"/>
        <v>630</v>
      </c>
      <c r="B657" s="321">
        <f>'Initial Info Client Demographic'!B643</f>
        <v>0</v>
      </c>
      <c r="C657" s="322">
        <f>'Initial Info Client Demographic'!C643</f>
        <v>0</v>
      </c>
      <c r="D657" s="229"/>
      <c r="E657" s="237"/>
      <c r="F657" s="234"/>
      <c r="G657" s="241"/>
      <c r="H657" s="243"/>
      <c r="I657" s="213"/>
      <c r="J657" s="214"/>
      <c r="K657" s="168"/>
      <c r="L657" s="167"/>
      <c r="M657" s="216"/>
      <c r="N657" s="141"/>
      <c r="O657" s="249">
        <f t="shared" si="41"/>
        <v>0</v>
      </c>
      <c r="P657" s="140"/>
      <c r="Q657" s="253">
        <f t="shared" si="42"/>
        <v>0</v>
      </c>
      <c r="R657" s="254">
        <f t="shared" si="43"/>
        <v>0</v>
      </c>
      <c r="S657" s="211"/>
      <c r="U657" s="257">
        <f>'Initial Info Client Demographic'!D643</f>
        <v>0</v>
      </c>
      <c r="W657" s="179">
        <f>'Initial Info Client Demographic'!E643</f>
        <v>0</v>
      </c>
      <c r="X657" s="182">
        <f>'Initial Info Client Demographic'!F643</f>
        <v>0</v>
      </c>
      <c r="Y657" s="183">
        <f>'Initial Info Client Demographic'!G643</f>
        <v>0</v>
      </c>
      <c r="Z657" s="179">
        <f>'Initial Info Client Demographic'!H643</f>
        <v>0</v>
      </c>
      <c r="AA657" s="182">
        <f>'Initial Info Client Demographic'!I643</f>
        <v>0</v>
      </c>
      <c r="AB657" s="183">
        <f>'Initial Info Client Demographic'!E643</f>
        <v>0</v>
      </c>
      <c r="AC657" s="183">
        <f>'Initial Info Client Demographic'!F643</f>
        <v>0</v>
      </c>
      <c r="AD657" s="183">
        <f>'Initial Info Client Demographic'!G643</f>
        <v>0</v>
      </c>
      <c r="AE657" s="183">
        <f>'Initial Info Client Demographic'!H643</f>
        <v>0</v>
      </c>
      <c r="AF657" s="183">
        <f>'Initial Info Client Demographic'!I643</f>
        <v>0</v>
      </c>
      <c r="AG657" s="183">
        <f>'Initial Info Client Demographic'!J643</f>
        <v>0</v>
      </c>
    </row>
    <row r="658" spans="1:33" ht="50.1" customHeight="1" x14ac:dyDescent="0.25">
      <c r="A658" s="2">
        <f t="shared" si="44"/>
        <v>631</v>
      </c>
      <c r="B658" s="319">
        <f>'Initial Info Client Demographic'!B644</f>
        <v>0</v>
      </c>
      <c r="C658" s="320">
        <f>'Initial Info Client Demographic'!C644</f>
        <v>0</v>
      </c>
      <c r="D658" s="244"/>
      <c r="E658" s="236"/>
      <c r="F658" s="259"/>
      <c r="G658" s="238"/>
      <c r="H658" s="242"/>
      <c r="I658" s="213"/>
      <c r="J658" s="214"/>
      <c r="K658" s="169"/>
      <c r="L658" s="166"/>
      <c r="M658" s="215"/>
      <c r="N658" s="123"/>
      <c r="O658" s="249">
        <f t="shared" si="41"/>
        <v>0</v>
      </c>
      <c r="P658" s="96"/>
      <c r="Q658" s="251">
        <f t="shared" si="42"/>
        <v>0</v>
      </c>
      <c r="R658" s="252">
        <f t="shared" si="43"/>
        <v>0</v>
      </c>
      <c r="S658" s="211"/>
      <c r="U658" s="257">
        <f>'Initial Info Client Demographic'!D644</f>
        <v>0</v>
      </c>
      <c r="W658" s="179">
        <f>'Initial Info Client Demographic'!E644</f>
        <v>0</v>
      </c>
      <c r="X658" s="182">
        <f>'Initial Info Client Demographic'!F644</f>
        <v>0</v>
      </c>
      <c r="Y658" s="183">
        <f>'Initial Info Client Demographic'!G644</f>
        <v>0</v>
      </c>
      <c r="Z658" s="179">
        <f>'Initial Info Client Demographic'!H644</f>
        <v>0</v>
      </c>
      <c r="AA658" s="182">
        <f>'Initial Info Client Demographic'!I644</f>
        <v>0</v>
      </c>
      <c r="AB658" s="183">
        <f>'Initial Info Client Demographic'!E644</f>
        <v>0</v>
      </c>
      <c r="AC658" s="183">
        <f>'Initial Info Client Demographic'!F644</f>
        <v>0</v>
      </c>
      <c r="AD658" s="183">
        <f>'Initial Info Client Demographic'!G644</f>
        <v>0</v>
      </c>
      <c r="AE658" s="183">
        <f>'Initial Info Client Demographic'!H644</f>
        <v>0</v>
      </c>
      <c r="AF658" s="183">
        <f>'Initial Info Client Demographic'!I644</f>
        <v>0</v>
      </c>
      <c r="AG658" s="183">
        <f>'Initial Info Client Demographic'!J644</f>
        <v>0</v>
      </c>
    </row>
    <row r="659" spans="1:33" ht="50.1" customHeight="1" x14ac:dyDescent="0.25">
      <c r="A659" s="2">
        <f t="shared" si="44"/>
        <v>632</v>
      </c>
      <c r="B659" s="321">
        <f>'Initial Info Client Demographic'!B645</f>
        <v>0</v>
      </c>
      <c r="C659" s="322">
        <f>'Initial Info Client Demographic'!C645</f>
        <v>0</v>
      </c>
      <c r="D659" s="229"/>
      <c r="E659" s="237"/>
      <c r="F659" s="234"/>
      <c r="G659" s="239"/>
      <c r="H659" s="243"/>
      <c r="I659" s="213"/>
      <c r="J659" s="214"/>
      <c r="K659" s="168"/>
      <c r="L659" s="167"/>
      <c r="M659" s="216"/>
      <c r="N659" s="141"/>
      <c r="O659" s="249">
        <f t="shared" si="41"/>
        <v>0</v>
      </c>
      <c r="P659" s="140"/>
      <c r="Q659" s="253">
        <f t="shared" si="42"/>
        <v>0</v>
      </c>
      <c r="R659" s="254">
        <f t="shared" si="43"/>
        <v>0</v>
      </c>
      <c r="S659" s="211"/>
      <c r="U659" s="257">
        <f>'Initial Info Client Demographic'!D645</f>
        <v>0</v>
      </c>
      <c r="W659" s="179">
        <f>'Initial Info Client Demographic'!E645</f>
        <v>0</v>
      </c>
      <c r="X659" s="182">
        <f>'Initial Info Client Demographic'!F645</f>
        <v>0</v>
      </c>
      <c r="Y659" s="183">
        <f>'Initial Info Client Demographic'!G645</f>
        <v>0</v>
      </c>
      <c r="Z659" s="179">
        <f>'Initial Info Client Demographic'!H645</f>
        <v>0</v>
      </c>
      <c r="AA659" s="182">
        <f>'Initial Info Client Demographic'!I645</f>
        <v>0</v>
      </c>
      <c r="AB659" s="183">
        <f>'Initial Info Client Demographic'!E645</f>
        <v>0</v>
      </c>
      <c r="AC659" s="183">
        <f>'Initial Info Client Demographic'!F645</f>
        <v>0</v>
      </c>
      <c r="AD659" s="183">
        <f>'Initial Info Client Demographic'!G645</f>
        <v>0</v>
      </c>
      <c r="AE659" s="183">
        <f>'Initial Info Client Demographic'!H645</f>
        <v>0</v>
      </c>
      <c r="AF659" s="183">
        <f>'Initial Info Client Demographic'!I645</f>
        <v>0</v>
      </c>
      <c r="AG659" s="183">
        <f>'Initial Info Client Demographic'!J645</f>
        <v>0</v>
      </c>
    </row>
    <row r="660" spans="1:33" ht="50.1" customHeight="1" x14ac:dyDescent="0.25">
      <c r="A660" s="2">
        <f t="shared" si="44"/>
        <v>633</v>
      </c>
      <c r="B660" s="319">
        <f>'Initial Info Client Demographic'!B646</f>
        <v>0</v>
      </c>
      <c r="C660" s="320">
        <f>'Initial Info Client Demographic'!C646</f>
        <v>0</v>
      </c>
      <c r="D660" s="244"/>
      <c r="E660" s="236"/>
      <c r="F660" s="259"/>
      <c r="G660" s="238"/>
      <c r="H660" s="242"/>
      <c r="I660" s="213"/>
      <c r="J660" s="214"/>
      <c r="K660" s="169"/>
      <c r="L660" s="166"/>
      <c r="M660" s="215"/>
      <c r="N660" s="123"/>
      <c r="O660" s="249">
        <f t="shared" si="41"/>
        <v>0</v>
      </c>
      <c r="P660" s="96"/>
      <c r="Q660" s="251">
        <f t="shared" si="42"/>
        <v>0</v>
      </c>
      <c r="R660" s="252">
        <f t="shared" si="43"/>
        <v>0</v>
      </c>
      <c r="S660" s="211"/>
      <c r="U660" s="257">
        <f>'Initial Info Client Demographic'!D646</f>
        <v>0</v>
      </c>
      <c r="W660" s="179">
        <f>'Initial Info Client Demographic'!E646</f>
        <v>0</v>
      </c>
      <c r="X660" s="182">
        <f>'Initial Info Client Demographic'!F646</f>
        <v>0</v>
      </c>
      <c r="Y660" s="183">
        <f>'Initial Info Client Demographic'!G646</f>
        <v>0</v>
      </c>
      <c r="Z660" s="179">
        <f>'Initial Info Client Demographic'!H646</f>
        <v>0</v>
      </c>
      <c r="AA660" s="182">
        <f>'Initial Info Client Demographic'!I646</f>
        <v>0</v>
      </c>
      <c r="AB660" s="183">
        <f>'Initial Info Client Demographic'!E646</f>
        <v>0</v>
      </c>
      <c r="AC660" s="183">
        <f>'Initial Info Client Demographic'!F646</f>
        <v>0</v>
      </c>
      <c r="AD660" s="183">
        <f>'Initial Info Client Demographic'!G646</f>
        <v>0</v>
      </c>
      <c r="AE660" s="183">
        <f>'Initial Info Client Demographic'!H646</f>
        <v>0</v>
      </c>
      <c r="AF660" s="183">
        <f>'Initial Info Client Demographic'!I646</f>
        <v>0</v>
      </c>
      <c r="AG660" s="183">
        <f>'Initial Info Client Demographic'!J646</f>
        <v>0</v>
      </c>
    </row>
    <row r="661" spans="1:33" ht="50.1" customHeight="1" x14ac:dyDescent="0.25">
      <c r="A661" s="2">
        <f t="shared" si="44"/>
        <v>634</v>
      </c>
      <c r="B661" s="321">
        <f>'Initial Info Client Demographic'!B647</f>
        <v>0</v>
      </c>
      <c r="C661" s="322">
        <f>'Initial Info Client Demographic'!C647</f>
        <v>0</v>
      </c>
      <c r="D661" s="229"/>
      <c r="E661" s="237"/>
      <c r="F661" s="234"/>
      <c r="G661" s="239"/>
      <c r="H661" s="243"/>
      <c r="I661" s="213"/>
      <c r="J661" s="214"/>
      <c r="K661" s="168"/>
      <c r="L661" s="167"/>
      <c r="M661" s="216"/>
      <c r="N661" s="141"/>
      <c r="O661" s="249">
        <f t="shared" si="41"/>
        <v>0</v>
      </c>
      <c r="P661" s="140"/>
      <c r="Q661" s="253">
        <f t="shared" si="42"/>
        <v>0</v>
      </c>
      <c r="R661" s="254">
        <f t="shared" si="43"/>
        <v>0</v>
      </c>
      <c r="S661" s="211"/>
      <c r="U661" s="257">
        <f>'Initial Info Client Demographic'!D647</f>
        <v>0</v>
      </c>
      <c r="W661" s="179">
        <f>'Initial Info Client Demographic'!E647</f>
        <v>0</v>
      </c>
      <c r="X661" s="182">
        <f>'Initial Info Client Demographic'!F647</f>
        <v>0</v>
      </c>
      <c r="Y661" s="183">
        <f>'Initial Info Client Demographic'!G647</f>
        <v>0</v>
      </c>
      <c r="Z661" s="179">
        <f>'Initial Info Client Demographic'!H647</f>
        <v>0</v>
      </c>
      <c r="AA661" s="182">
        <f>'Initial Info Client Demographic'!I647</f>
        <v>0</v>
      </c>
      <c r="AB661" s="183">
        <f>'Initial Info Client Demographic'!E647</f>
        <v>0</v>
      </c>
      <c r="AC661" s="183">
        <f>'Initial Info Client Demographic'!F647</f>
        <v>0</v>
      </c>
      <c r="AD661" s="183">
        <f>'Initial Info Client Demographic'!G647</f>
        <v>0</v>
      </c>
      <c r="AE661" s="183">
        <f>'Initial Info Client Demographic'!H647</f>
        <v>0</v>
      </c>
      <c r="AF661" s="183">
        <f>'Initial Info Client Demographic'!I647</f>
        <v>0</v>
      </c>
      <c r="AG661" s="183">
        <f>'Initial Info Client Demographic'!J647</f>
        <v>0</v>
      </c>
    </row>
    <row r="662" spans="1:33" ht="50.1" customHeight="1" x14ac:dyDescent="0.25">
      <c r="A662" s="2">
        <f t="shared" si="44"/>
        <v>635</v>
      </c>
      <c r="B662" s="319">
        <f>'Initial Info Client Demographic'!B648</f>
        <v>0</v>
      </c>
      <c r="C662" s="320">
        <f>'Initial Info Client Demographic'!C648</f>
        <v>0</v>
      </c>
      <c r="D662" s="244"/>
      <c r="E662" s="236"/>
      <c r="F662" s="259"/>
      <c r="G662" s="238"/>
      <c r="H662" s="242"/>
      <c r="I662" s="213"/>
      <c r="J662" s="214"/>
      <c r="K662" s="169"/>
      <c r="L662" s="166"/>
      <c r="M662" s="215"/>
      <c r="N662" s="123"/>
      <c r="O662" s="249">
        <f t="shared" si="41"/>
        <v>0</v>
      </c>
      <c r="P662" s="96"/>
      <c r="Q662" s="251">
        <f t="shared" si="42"/>
        <v>0</v>
      </c>
      <c r="R662" s="252">
        <f t="shared" si="43"/>
        <v>0</v>
      </c>
      <c r="S662" s="211"/>
      <c r="U662" s="257">
        <f>'Initial Info Client Demographic'!D648</f>
        <v>0</v>
      </c>
      <c r="W662" s="179">
        <f>'Initial Info Client Demographic'!E648</f>
        <v>0</v>
      </c>
      <c r="X662" s="182">
        <f>'Initial Info Client Demographic'!F648</f>
        <v>0</v>
      </c>
      <c r="Y662" s="183">
        <f>'Initial Info Client Demographic'!G648</f>
        <v>0</v>
      </c>
      <c r="Z662" s="179">
        <f>'Initial Info Client Demographic'!H648</f>
        <v>0</v>
      </c>
      <c r="AA662" s="182">
        <f>'Initial Info Client Demographic'!I648</f>
        <v>0</v>
      </c>
      <c r="AB662" s="183">
        <f>'Initial Info Client Demographic'!E648</f>
        <v>0</v>
      </c>
      <c r="AC662" s="183">
        <f>'Initial Info Client Demographic'!F648</f>
        <v>0</v>
      </c>
      <c r="AD662" s="183">
        <f>'Initial Info Client Demographic'!G648</f>
        <v>0</v>
      </c>
      <c r="AE662" s="183">
        <f>'Initial Info Client Demographic'!H648</f>
        <v>0</v>
      </c>
      <c r="AF662" s="183">
        <f>'Initial Info Client Demographic'!I648</f>
        <v>0</v>
      </c>
      <c r="AG662" s="183">
        <f>'Initial Info Client Demographic'!J648</f>
        <v>0</v>
      </c>
    </row>
    <row r="663" spans="1:33" ht="50.1" customHeight="1" x14ac:dyDescent="0.25">
      <c r="A663" s="2">
        <f t="shared" si="44"/>
        <v>636</v>
      </c>
      <c r="B663" s="321">
        <f>'Initial Info Client Demographic'!B649</f>
        <v>0</v>
      </c>
      <c r="C663" s="322">
        <f>'Initial Info Client Demographic'!C649</f>
        <v>0</v>
      </c>
      <c r="D663" s="229"/>
      <c r="E663" s="237"/>
      <c r="F663" s="234"/>
      <c r="G663" s="239"/>
      <c r="H663" s="243"/>
      <c r="I663" s="213"/>
      <c r="J663" s="214"/>
      <c r="K663" s="168"/>
      <c r="L663" s="167"/>
      <c r="M663" s="216"/>
      <c r="N663" s="141"/>
      <c r="O663" s="249">
        <f t="shared" si="41"/>
        <v>0</v>
      </c>
      <c r="P663" s="140"/>
      <c r="Q663" s="253">
        <f t="shared" si="42"/>
        <v>0</v>
      </c>
      <c r="R663" s="254">
        <f t="shared" si="43"/>
        <v>0</v>
      </c>
      <c r="S663" s="211"/>
      <c r="U663" s="257">
        <f>'Initial Info Client Demographic'!D649</f>
        <v>0</v>
      </c>
      <c r="W663" s="179">
        <f>'Initial Info Client Demographic'!E649</f>
        <v>0</v>
      </c>
      <c r="X663" s="182">
        <f>'Initial Info Client Demographic'!F649</f>
        <v>0</v>
      </c>
      <c r="Y663" s="183">
        <f>'Initial Info Client Demographic'!G649</f>
        <v>0</v>
      </c>
      <c r="Z663" s="179">
        <f>'Initial Info Client Demographic'!H649</f>
        <v>0</v>
      </c>
      <c r="AA663" s="182">
        <f>'Initial Info Client Demographic'!I649</f>
        <v>0</v>
      </c>
      <c r="AB663" s="183">
        <f>'Initial Info Client Demographic'!E649</f>
        <v>0</v>
      </c>
      <c r="AC663" s="183">
        <f>'Initial Info Client Demographic'!F649</f>
        <v>0</v>
      </c>
      <c r="AD663" s="183">
        <f>'Initial Info Client Demographic'!G649</f>
        <v>0</v>
      </c>
      <c r="AE663" s="183">
        <f>'Initial Info Client Demographic'!H649</f>
        <v>0</v>
      </c>
      <c r="AF663" s="183">
        <f>'Initial Info Client Demographic'!I649</f>
        <v>0</v>
      </c>
      <c r="AG663" s="183">
        <f>'Initial Info Client Demographic'!J649</f>
        <v>0</v>
      </c>
    </row>
    <row r="664" spans="1:33" ht="50.1" customHeight="1" x14ac:dyDescent="0.25">
      <c r="A664" s="2">
        <f t="shared" si="44"/>
        <v>637</v>
      </c>
      <c r="B664" s="319">
        <f>'Initial Info Client Demographic'!B650</f>
        <v>0</v>
      </c>
      <c r="C664" s="320">
        <f>'Initial Info Client Demographic'!C650</f>
        <v>0</v>
      </c>
      <c r="D664" s="244"/>
      <c r="E664" s="236"/>
      <c r="F664" s="259"/>
      <c r="G664" s="238"/>
      <c r="H664" s="242"/>
      <c r="I664" s="213"/>
      <c r="J664" s="214"/>
      <c r="K664" s="169"/>
      <c r="L664" s="166"/>
      <c r="M664" s="215"/>
      <c r="N664" s="123"/>
      <c r="O664" s="249">
        <f t="shared" si="41"/>
        <v>0</v>
      </c>
      <c r="P664" s="96"/>
      <c r="Q664" s="251">
        <f t="shared" si="42"/>
        <v>0</v>
      </c>
      <c r="R664" s="252">
        <f t="shared" si="43"/>
        <v>0</v>
      </c>
      <c r="S664" s="211"/>
      <c r="U664" s="257">
        <f>'Initial Info Client Demographic'!D650</f>
        <v>0</v>
      </c>
      <c r="W664" s="179">
        <f>'Initial Info Client Demographic'!E650</f>
        <v>0</v>
      </c>
      <c r="X664" s="182">
        <f>'Initial Info Client Demographic'!F650</f>
        <v>0</v>
      </c>
      <c r="Y664" s="183">
        <f>'Initial Info Client Demographic'!G650</f>
        <v>0</v>
      </c>
      <c r="Z664" s="179">
        <f>'Initial Info Client Demographic'!H650</f>
        <v>0</v>
      </c>
      <c r="AA664" s="182">
        <f>'Initial Info Client Demographic'!I650</f>
        <v>0</v>
      </c>
      <c r="AB664" s="183">
        <f>'Initial Info Client Demographic'!E650</f>
        <v>0</v>
      </c>
      <c r="AC664" s="183">
        <f>'Initial Info Client Demographic'!F650</f>
        <v>0</v>
      </c>
      <c r="AD664" s="183">
        <f>'Initial Info Client Demographic'!G650</f>
        <v>0</v>
      </c>
      <c r="AE664" s="183">
        <f>'Initial Info Client Demographic'!H650</f>
        <v>0</v>
      </c>
      <c r="AF664" s="183">
        <f>'Initial Info Client Demographic'!I650</f>
        <v>0</v>
      </c>
      <c r="AG664" s="183">
        <f>'Initial Info Client Demographic'!J650</f>
        <v>0</v>
      </c>
    </row>
    <row r="665" spans="1:33" ht="50.1" customHeight="1" x14ac:dyDescent="0.25">
      <c r="A665" s="2">
        <f t="shared" si="44"/>
        <v>638</v>
      </c>
      <c r="B665" s="321">
        <f>'Initial Info Client Demographic'!B651</f>
        <v>0</v>
      </c>
      <c r="C665" s="322">
        <f>'Initial Info Client Demographic'!C651</f>
        <v>0</v>
      </c>
      <c r="D665" s="229"/>
      <c r="E665" s="237"/>
      <c r="F665" s="234"/>
      <c r="G665" s="239"/>
      <c r="H665" s="243"/>
      <c r="I665" s="213"/>
      <c r="J665" s="214"/>
      <c r="K665" s="168"/>
      <c r="L665" s="167"/>
      <c r="M665" s="216"/>
      <c r="N665" s="141"/>
      <c r="O665" s="249">
        <f t="shared" si="41"/>
        <v>0</v>
      </c>
      <c r="P665" s="140"/>
      <c r="Q665" s="253">
        <f t="shared" si="42"/>
        <v>0</v>
      </c>
      <c r="R665" s="254">
        <f t="shared" si="43"/>
        <v>0</v>
      </c>
      <c r="S665" s="211"/>
      <c r="U665" s="257">
        <f>'Initial Info Client Demographic'!D651</f>
        <v>0</v>
      </c>
      <c r="W665" s="179">
        <f>'Initial Info Client Demographic'!E651</f>
        <v>0</v>
      </c>
      <c r="X665" s="182">
        <f>'Initial Info Client Demographic'!F651</f>
        <v>0</v>
      </c>
      <c r="Y665" s="183">
        <f>'Initial Info Client Demographic'!G651</f>
        <v>0</v>
      </c>
      <c r="Z665" s="179">
        <f>'Initial Info Client Demographic'!H651</f>
        <v>0</v>
      </c>
      <c r="AA665" s="182">
        <f>'Initial Info Client Demographic'!I651</f>
        <v>0</v>
      </c>
      <c r="AB665" s="183">
        <f>'Initial Info Client Demographic'!E651</f>
        <v>0</v>
      </c>
      <c r="AC665" s="183">
        <f>'Initial Info Client Demographic'!F651</f>
        <v>0</v>
      </c>
      <c r="AD665" s="183">
        <f>'Initial Info Client Demographic'!G651</f>
        <v>0</v>
      </c>
      <c r="AE665" s="183">
        <f>'Initial Info Client Demographic'!H651</f>
        <v>0</v>
      </c>
      <c r="AF665" s="183">
        <f>'Initial Info Client Demographic'!I651</f>
        <v>0</v>
      </c>
      <c r="AG665" s="183">
        <f>'Initial Info Client Demographic'!J651</f>
        <v>0</v>
      </c>
    </row>
    <row r="666" spans="1:33" ht="50.1" customHeight="1" x14ac:dyDescent="0.25">
      <c r="A666" s="2">
        <f t="shared" si="44"/>
        <v>639</v>
      </c>
      <c r="B666" s="319">
        <f>'Initial Info Client Demographic'!B652</f>
        <v>0</v>
      </c>
      <c r="C666" s="320">
        <f>'Initial Info Client Demographic'!C652</f>
        <v>0</v>
      </c>
      <c r="D666" s="244"/>
      <c r="E666" s="236"/>
      <c r="F666" s="259"/>
      <c r="G666" s="240"/>
      <c r="H666" s="242"/>
      <c r="I666" s="213"/>
      <c r="J666" s="214"/>
      <c r="K666" s="169"/>
      <c r="L666" s="166"/>
      <c r="M666" s="215"/>
      <c r="N666" s="123"/>
      <c r="O666" s="249">
        <f t="shared" si="41"/>
        <v>0</v>
      </c>
      <c r="P666" s="96"/>
      <c r="Q666" s="251">
        <f t="shared" si="42"/>
        <v>0</v>
      </c>
      <c r="R666" s="252">
        <f t="shared" si="43"/>
        <v>0</v>
      </c>
      <c r="S666" s="211"/>
      <c r="U666" s="257">
        <f>'Initial Info Client Demographic'!D652</f>
        <v>0</v>
      </c>
      <c r="W666" s="179">
        <f>'Initial Info Client Demographic'!E652</f>
        <v>0</v>
      </c>
      <c r="X666" s="182">
        <f>'Initial Info Client Demographic'!F652</f>
        <v>0</v>
      </c>
      <c r="Y666" s="183">
        <f>'Initial Info Client Demographic'!G652</f>
        <v>0</v>
      </c>
      <c r="Z666" s="179">
        <f>'Initial Info Client Demographic'!H652</f>
        <v>0</v>
      </c>
      <c r="AA666" s="182">
        <f>'Initial Info Client Demographic'!I652</f>
        <v>0</v>
      </c>
      <c r="AB666" s="183">
        <f>'Initial Info Client Demographic'!E652</f>
        <v>0</v>
      </c>
      <c r="AC666" s="183">
        <f>'Initial Info Client Demographic'!F652</f>
        <v>0</v>
      </c>
      <c r="AD666" s="183">
        <f>'Initial Info Client Demographic'!G652</f>
        <v>0</v>
      </c>
      <c r="AE666" s="183">
        <f>'Initial Info Client Demographic'!H652</f>
        <v>0</v>
      </c>
      <c r="AF666" s="183">
        <f>'Initial Info Client Demographic'!I652</f>
        <v>0</v>
      </c>
      <c r="AG666" s="183">
        <f>'Initial Info Client Demographic'!J652</f>
        <v>0</v>
      </c>
    </row>
    <row r="667" spans="1:33" ht="50.1" customHeight="1" x14ac:dyDescent="0.25">
      <c r="A667" s="2">
        <f t="shared" si="44"/>
        <v>640</v>
      </c>
      <c r="B667" s="321">
        <f>'Initial Info Client Demographic'!B653</f>
        <v>0</v>
      </c>
      <c r="C667" s="322">
        <f>'Initial Info Client Demographic'!C653</f>
        <v>0</v>
      </c>
      <c r="D667" s="229"/>
      <c r="E667" s="237"/>
      <c r="F667" s="234"/>
      <c r="G667" s="241"/>
      <c r="H667" s="243"/>
      <c r="I667" s="213"/>
      <c r="J667" s="214"/>
      <c r="K667" s="168"/>
      <c r="L667" s="167"/>
      <c r="M667" s="216"/>
      <c r="N667" s="141"/>
      <c r="O667" s="249">
        <f t="shared" si="41"/>
        <v>0</v>
      </c>
      <c r="P667" s="140"/>
      <c r="Q667" s="253">
        <f t="shared" si="42"/>
        <v>0</v>
      </c>
      <c r="R667" s="254">
        <f t="shared" si="43"/>
        <v>0</v>
      </c>
      <c r="S667" s="211"/>
      <c r="U667" s="257">
        <f>'Initial Info Client Demographic'!D653</f>
        <v>0</v>
      </c>
      <c r="W667" s="179">
        <f>'Initial Info Client Demographic'!E653</f>
        <v>0</v>
      </c>
      <c r="X667" s="182">
        <f>'Initial Info Client Demographic'!F653</f>
        <v>0</v>
      </c>
      <c r="Y667" s="183">
        <f>'Initial Info Client Demographic'!G653</f>
        <v>0</v>
      </c>
      <c r="Z667" s="179">
        <f>'Initial Info Client Demographic'!H653</f>
        <v>0</v>
      </c>
      <c r="AA667" s="182">
        <f>'Initial Info Client Demographic'!I653</f>
        <v>0</v>
      </c>
      <c r="AB667" s="183">
        <f>'Initial Info Client Demographic'!E653</f>
        <v>0</v>
      </c>
      <c r="AC667" s="183">
        <f>'Initial Info Client Demographic'!F653</f>
        <v>0</v>
      </c>
      <c r="AD667" s="183">
        <f>'Initial Info Client Demographic'!G653</f>
        <v>0</v>
      </c>
      <c r="AE667" s="183">
        <f>'Initial Info Client Demographic'!H653</f>
        <v>0</v>
      </c>
      <c r="AF667" s="183">
        <f>'Initial Info Client Demographic'!I653</f>
        <v>0</v>
      </c>
      <c r="AG667" s="183">
        <f>'Initial Info Client Demographic'!J653</f>
        <v>0</v>
      </c>
    </row>
    <row r="668" spans="1:33" ht="50.1" customHeight="1" x14ac:dyDescent="0.25">
      <c r="A668" s="2">
        <f t="shared" si="44"/>
        <v>641</v>
      </c>
      <c r="B668" s="319">
        <f>'Initial Info Client Demographic'!B654</f>
        <v>0</v>
      </c>
      <c r="C668" s="320">
        <f>'Initial Info Client Demographic'!C654</f>
        <v>0</v>
      </c>
      <c r="D668" s="244"/>
      <c r="E668" s="236"/>
      <c r="F668" s="259"/>
      <c r="G668" s="238"/>
      <c r="H668" s="242"/>
      <c r="I668" s="213"/>
      <c r="J668" s="214"/>
      <c r="K668" s="169"/>
      <c r="L668" s="166"/>
      <c r="M668" s="215"/>
      <c r="N668" s="123"/>
      <c r="O668" s="249">
        <f t="shared" ref="O668:O731" si="45">I668-M668</f>
        <v>0</v>
      </c>
      <c r="P668" s="96"/>
      <c r="Q668" s="251">
        <f t="shared" ref="Q668:Q731" si="46">IF(OR(D668= "Autism Spectrum Disorder", D668="Intellectual Disability", D668="Developmental Delay", D668="Cerebral Palsy", D668="Traumatic Brain Injury",D668="Hearing Impaired", D668="Visually Impaired", D668="Downs Syndrome", D668="Other Developmental Disability"),O668,0)</f>
        <v>0</v>
      </c>
      <c r="R668" s="252">
        <f t="shared" ref="R668:R731" si="47">IF(OR(F668="SUD",F668="MH"),O668,0)</f>
        <v>0</v>
      </c>
      <c r="S668" s="211"/>
      <c r="U668" s="257">
        <f>'Initial Info Client Demographic'!D654</f>
        <v>0</v>
      </c>
      <c r="W668" s="179">
        <f>'Initial Info Client Demographic'!E654</f>
        <v>0</v>
      </c>
      <c r="X668" s="182">
        <f>'Initial Info Client Demographic'!F654</f>
        <v>0</v>
      </c>
      <c r="Y668" s="183">
        <f>'Initial Info Client Demographic'!G654</f>
        <v>0</v>
      </c>
      <c r="Z668" s="179">
        <f>'Initial Info Client Demographic'!H654</f>
        <v>0</v>
      </c>
      <c r="AA668" s="182">
        <f>'Initial Info Client Demographic'!I654</f>
        <v>0</v>
      </c>
      <c r="AB668" s="183">
        <f>'Initial Info Client Demographic'!E654</f>
        <v>0</v>
      </c>
      <c r="AC668" s="183">
        <f>'Initial Info Client Demographic'!F654</f>
        <v>0</v>
      </c>
      <c r="AD668" s="183">
        <f>'Initial Info Client Demographic'!G654</f>
        <v>0</v>
      </c>
      <c r="AE668" s="183">
        <f>'Initial Info Client Demographic'!H654</f>
        <v>0</v>
      </c>
      <c r="AF668" s="183">
        <f>'Initial Info Client Demographic'!I654</f>
        <v>0</v>
      </c>
      <c r="AG668" s="183">
        <f>'Initial Info Client Demographic'!J654</f>
        <v>0</v>
      </c>
    </row>
    <row r="669" spans="1:33" ht="50.1" customHeight="1" x14ac:dyDescent="0.25">
      <c r="A669" s="2">
        <f t="shared" ref="A669:A732" si="48">ROW(A642)</f>
        <v>642</v>
      </c>
      <c r="B669" s="321">
        <f>'Initial Info Client Demographic'!B655</f>
        <v>0</v>
      </c>
      <c r="C669" s="322">
        <f>'Initial Info Client Demographic'!C655</f>
        <v>0</v>
      </c>
      <c r="D669" s="229"/>
      <c r="E669" s="237"/>
      <c r="F669" s="234"/>
      <c r="G669" s="239"/>
      <c r="H669" s="243"/>
      <c r="I669" s="213"/>
      <c r="J669" s="214"/>
      <c r="K669" s="168"/>
      <c r="L669" s="167"/>
      <c r="M669" s="216"/>
      <c r="N669" s="141"/>
      <c r="O669" s="249">
        <f t="shared" si="45"/>
        <v>0</v>
      </c>
      <c r="P669" s="140"/>
      <c r="Q669" s="253">
        <f t="shared" si="46"/>
        <v>0</v>
      </c>
      <c r="R669" s="254">
        <f t="shared" si="47"/>
        <v>0</v>
      </c>
      <c r="S669" s="211"/>
      <c r="U669" s="257">
        <f>'Initial Info Client Demographic'!D655</f>
        <v>0</v>
      </c>
      <c r="W669" s="179">
        <f>'Initial Info Client Demographic'!E655</f>
        <v>0</v>
      </c>
      <c r="X669" s="182">
        <f>'Initial Info Client Demographic'!F655</f>
        <v>0</v>
      </c>
      <c r="Y669" s="183">
        <f>'Initial Info Client Demographic'!G655</f>
        <v>0</v>
      </c>
      <c r="Z669" s="179">
        <f>'Initial Info Client Demographic'!H655</f>
        <v>0</v>
      </c>
      <c r="AA669" s="182">
        <f>'Initial Info Client Demographic'!I655</f>
        <v>0</v>
      </c>
      <c r="AB669" s="183">
        <f>'Initial Info Client Demographic'!E655</f>
        <v>0</v>
      </c>
      <c r="AC669" s="183">
        <f>'Initial Info Client Demographic'!F655</f>
        <v>0</v>
      </c>
      <c r="AD669" s="183">
        <f>'Initial Info Client Demographic'!G655</f>
        <v>0</v>
      </c>
      <c r="AE669" s="183">
        <f>'Initial Info Client Demographic'!H655</f>
        <v>0</v>
      </c>
      <c r="AF669" s="183">
        <f>'Initial Info Client Demographic'!I655</f>
        <v>0</v>
      </c>
      <c r="AG669" s="183">
        <f>'Initial Info Client Demographic'!J655</f>
        <v>0</v>
      </c>
    </row>
    <row r="670" spans="1:33" ht="50.1" customHeight="1" x14ac:dyDescent="0.25">
      <c r="A670" s="2">
        <f t="shared" si="48"/>
        <v>643</v>
      </c>
      <c r="B670" s="319">
        <f>'Initial Info Client Demographic'!B656</f>
        <v>0</v>
      </c>
      <c r="C670" s="320">
        <f>'Initial Info Client Demographic'!C656</f>
        <v>0</v>
      </c>
      <c r="D670" s="244"/>
      <c r="E670" s="236"/>
      <c r="F670" s="259"/>
      <c r="G670" s="238"/>
      <c r="H670" s="242"/>
      <c r="I670" s="213"/>
      <c r="J670" s="214"/>
      <c r="K670" s="169"/>
      <c r="L670" s="166"/>
      <c r="M670" s="215"/>
      <c r="N670" s="123"/>
      <c r="O670" s="249">
        <f t="shared" si="45"/>
        <v>0</v>
      </c>
      <c r="P670" s="96"/>
      <c r="Q670" s="251">
        <f t="shared" si="46"/>
        <v>0</v>
      </c>
      <c r="R670" s="252">
        <f t="shared" si="47"/>
        <v>0</v>
      </c>
      <c r="S670" s="211"/>
      <c r="U670" s="257">
        <f>'Initial Info Client Demographic'!D656</f>
        <v>0</v>
      </c>
      <c r="W670" s="179">
        <f>'Initial Info Client Demographic'!E656</f>
        <v>0</v>
      </c>
      <c r="X670" s="182">
        <f>'Initial Info Client Demographic'!F656</f>
        <v>0</v>
      </c>
      <c r="Y670" s="183">
        <f>'Initial Info Client Demographic'!G656</f>
        <v>0</v>
      </c>
      <c r="Z670" s="179">
        <f>'Initial Info Client Demographic'!H656</f>
        <v>0</v>
      </c>
      <c r="AA670" s="182">
        <f>'Initial Info Client Demographic'!I656</f>
        <v>0</v>
      </c>
      <c r="AB670" s="183">
        <f>'Initial Info Client Demographic'!E656</f>
        <v>0</v>
      </c>
      <c r="AC670" s="183">
        <f>'Initial Info Client Demographic'!F656</f>
        <v>0</v>
      </c>
      <c r="AD670" s="183">
        <f>'Initial Info Client Demographic'!G656</f>
        <v>0</v>
      </c>
      <c r="AE670" s="183">
        <f>'Initial Info Client Demographic'!H656</f>
        <v>0</v>
      </c>
      <c r="AF670" s="183">
        <f>'Initial Info Client Demographic'!I656</f>
        <v>0</v>
      </c>
      <c r="AG670" s="183">
        <f>'Initial Info Client Demographic'!J656</f>
        <v>0</v>
      </c>
    </row>
    <row r="671" spans="1:33" ht="50.1" customHeight="1" x14ac:dyDescent="0.25">
      <c r="A671" s="2">
        <f t="shared" si="48"/>
        <v>644</v>
      </c>
      <c r="B671" s="321">
        <f>'Initial Info Client Demographic'!B657</f>
        <v>0</v>
      </c>
      <c r="C671" s="322">
        <f>'Initial Info Client Demographic'!C657</f>
        <v>0</v>
      </c>
      <c r="D671" s="229"/>
      <c r="E671" s="237"/>
      <c r="F671" s="234"/>
      <c r="G671" s="239"/>
      <c r="H671" s="243"/>
      <c r="I671" s="213"/>
      <c r="J671" s="214"/>
      <c r="K671" s="168"/>
      <c r="L671" s="167"/>
      <c r="M671" s="216"/>
      <c r="N671" s="141"/>
      <c r="O671" s="249">
        <f t="shared" si="45"/>
        <v>0</v>
      </c>
      <c r="P671" s="140"/>
      <c r="Q671" s="253">
        <f t="shared" si="46"/>
        <v>0</v>
      </c>
      <c r="R671" s="254">
        <f t="shared" si="47"/>
        <v>0</v>
      </c>
      <c r="S671" s="211"/>
      <c r="U671" s="257">
        <f>'Initial Info Client Demographic'!D657</f>
        <v>0</v>
      </c>
      <c r="W671" s="179">
        <f>'Initial Info Client Demographic'!E657</f>
        <v>0</v>
      </c>
      <c r="X671" s="182">
        <f>'Initial Info Client Demographic'!F657</f>
        <v>0</v>
      </c>
      <c r="Y671" s="183">
        <f>'Initial Info Client Demographic'!G657</f>
        <v>0</v>
      </c>
      <c r="Z671" s="179">
        <f>'Initial Info Client Demographic'!H657</f>
        <v>0</v>
      </c>
      <c r="AA671" s="182">
        <f>'Initial Info Client Demographic'!I657</f>
        <v>0</v>
      </c>
      <c r="AB671" s="183">
        <f>'Initial Info Client Demographic'!E657</f>
        <v>0</v>
      </c>
      <c r="AC671" s="183">
        <f>'Initial Info Client Demographic'!F657</f>
        <v>0</v>
      </c>
      <c r="AD671" s="183">
        <f>'Initial Info Client Demographic'!G657</f>
        <v>0</v>
      </c>
      <c r="AE671" s="183">
        <f>'Initial Info Client Demographic'!H657</f>
        <v>0</v>
      </c>
      <c r="AF671" s="183">
        <f>'Initial Info Client Demographic'!I657</f>
        <v>0</v>
      </c>
      <c r="AG671" s="183">
        <f>'Initial Info Client Demographic'!J657</f>
        <v>0</v>
      </c>
    </row>
    <row r="672" spans="1:33" ht="50.1" customHeight="1" x14ac:dyDescent="0.25">
      <c r="A672" s="2">
        <f t="shared" si="48"/>
        <v>645</v>
      </c>
      <c r="B672" s="319">
        <f>'Initial Info Client Demographic'!B658</f>
        <v>0</v>
      </c>
      <c r="C672" s="320">
        <f>'Initial Info Client Demographic'!C658</f>
        <v>0</v>
      </c>
      <c r="D672" s="244"/>
      <c r="E672" s="236"/>
      <c r="F672" s="259"/>
      <c r="G672" s="238"/>
      <c r="H672" s="242"/>
      <c r="I672" s="213"/>
      <c r="J672" s="214"/>
      <c r="K672" s="169"/>
      <c r="L672" s="166"/>
      <c r="M672" s="215"/>
      <c r="N672" s="123"/>
      <c r="O672" s="249">
        <f t="shared" si="45"/>
        <v>0</v>
      </c>
      <c r="P672" s="96"/>
      <c r="Q672" s="251">
        <f t="shared" si="46"/>
        <v>0</v>
      </c>
      <c r="R672" s="252">
        <f t="shared" si="47"/>
        <v>0</v>
      </c>
      <c r="S672" s="211"/>
      <c r="U672" s="257">
        <f>'Initial Info Client Demographic'!D658</f>
        <v>0</v>
      </c>
      <c r="W672" s="179">
        <f>'Initial Info Client Demographic'!E658</f>
        <v>0</v>
      </c>
      <c r="X672" s="182">
        <f>'Initial Info Client Demographic'!F658</f>
        <v>0</v>
      </c>
      <c r="Y672" s="183">
        <f>'Initial Info Client Demographic'!G658</f>
        <v>0</v>
      </c>
      <c r="Z672" s="179">
        <f>'Initial Info Client Demographic'!H658</f>
        <v>0</v>
      </c>
      <c r="AA672" s="182">
        <f>'Initial Info Client Demographic'!I658</f>
        <v>0</v>
      </c>
      <c r="AB672" s="183">
        <f>'Initial Info Client Demographic'!E658</f>
        <v>0</v>
      </c>
      <c r="AC672" s="183">
        <f>'Initial Info Client Demographic'!F658</f>
        <v>0</v>
      </c>
      <c r="AD672" s="183">
        <f>'Initial Info Client Demographic'!G658</f>
        <v>0</v>
      </c>
      <c r="AE672" s="183">
        <f>'Initial Info Client Demographic'!H658</f>
        <v>0</v>
      </c>
      <c r="AF672" s="183">
        <f>'Initial Info Client Demographic'!I658</f>
        <v>0</v>
      </c>
      <c r="AG672" s="183">
        <f>'Initial Info Client Demographic'!J658</f>
        <v>0</v>
      </c>
    </row>
    <row r="673" spans="1:33" ht="50.1" customHeight="1" x14ac:dyDescent="0.25">
      <c r="A673" s="2">
        <f t="shared" si="48"/>
        <v>646</v>
      </c>
      <c r="B673" s="321">
        <f>'Initial Info Client Demographic'!B659</f>
        <v>0</v>
      </c>
      <c r="C673" s="322">
        <f>'Initial Info Client Demographic'!C659</f>
        <v>0</v>
      </c>
      <c r="D673" s="229"/>
      <c r="E673" s="237"/>
      <c r="F673" s="234"/>
      <c r="G673" s="239"/>
      <c r="H673" s="243"/>
      <c r="I673" s="213"/>
      <c r="J673" s="214"/>
      <c r="K673" s="168"/>
      <c r="L673" s="167"/>
      <c r="M673" s="216"/>
      <c r="N673" s="141"/>
      <c r="O673" s="249">
        <f t="shared" si="45"/>
        <v>0</v>
      </c>
      <c r="P673" s="140"/>
      <c r="Q673" s="253">
        <f t="shared" si="46"/>
        <v>0</v>
      </c>
      <c r="R673" s="254">
        <f t="shared" si="47"/>
        <v>0</v>
      </c>
      <c r="S673" s="211"/>
      <c r="U673" s="257">
        <f>'Initial Info Client Demographic'!D659</f>
        <v>0</v>
      </c>
      <c r="W673" s="179">
        <f>'Initial Info Client Demographic'!E659</f>
        <v>0</v>
      </c>
      <c r="X673" s="182">
        <f>'Initial Info Client Demographic'!F659</f>
        <v>0</v>
      </c>
      <c r="Y673" s="183">
        <f>'Initial Info Client Demographic'!G659</f>
        <v>0</v>
      </c>
      <c r="Z673" s="179">
        <f>'Initial Info Client Demographic'!H659</f>
        <v>0</v>
      </c>
      <c r="AA673" s="182">
        <f>'Initial Info Client Demographic'!I659</f>
        <v>0</v>
      </c>
      <c r="AB673" s="183">
        <f>'Initial Info Client Demographic'!E659</f>
        <v>0</v>
      </c>
      <c r="AC673" s="183">
        <f>'Initial Info Client Demographic'!F659</f>
        <v>0</v>
      </c>
      <c r="AD673" s="183">
        <f>'Initial Info Client Demographic'!G659</f>
        <v>0</v>
      </c>
      <c r="AE673" s="183">
        <f>'Initial Info Client Demographic'!H659</f>
        <v>0</v>
      </c>
      <c r="AF673" s="183">
        <f>'Initial Info Client Demographic'!I659</f>
        <v>0</v>
      </c>
      <c r="AG673" s="183">
        <f>'Initial Info Client Demographic'!J659</f>
        <v>0</v>
      </c>
    </row>
    <row r="674" spans="1:33" ht="50.1" customHeight="1" x14ac:dyDescent="0.25">
      <c r="A674" s="2">
        <f t="shared" si="48"/>
        <v>647</v>
      </c>
      <c r="B674" s="319">
        <f>'Initial Info Client Demographic'!B660</f>
        <v>0</v>
      </c>
      <c r="C674" s="320">
        <f>'Initial Info Client Demographic'!C660</f>
        <v>0</v>
      </c>
      <c r="D674" s="244"/>
      <c r="E674" s="236"/>
      <c r="F674" s="259"/>
      <c r="G674" s="238"/>
      <c r="H674" s="242"/>
      <c r="I674" s="213"/>
      <c r="J674" s="214"/>
      <c r="K674" s="169"/>
      <c r="L674" s="166"/>
      <c r="M674" s="215"/>
      <c r="N674" s="123"/>
      <c r="O674" s="249">
        <f t="shared" si="45"/>
        <v>0</v>
      </c>
      <c r="P674" s="96"/>
      <c r="Q674" s="251">
        <f t="shared" si="46"/>
        <v>0</v>
      </c>
      <c r="R674" s="252">
        <f t="shared" si="47"/>
        <v>0</v>
      </c>
      <c r="S674" s="211"/>
      <c r="U674" s="257">
        <f>'Initial Info Client Demographic'!D660</f>
        <v>0</v>
      </c>
      <c r="W674" s="179">
        <f>'Initial Info Client Demographic'!E660</f>
        <v>0</v>
      </c>
      <c r="X674" s="182">
        <f>'Initial Info Client Demographic'!F660</f>
        <v>0</v>
      </c>
      <c r="Y674" s="183">
        <f>'Initial Info Client Demographic'!G660</f>
        <v>0</v>
      </c>
      <c r="Z674" s="179">
        <f>'Initial Info Client Demographic'!H660</f>
        <v>0</v>
      </c>
      <c r="AA674" s="182">
        <f>'Initial Info Client Demographic'!I660</f>
        <v>0</v>
      </c>
      <c r="AB674" s="183">
        <f>'Initial Info Client Demographic'!E660</f>
        <v>0</v>
      </c>
      <c r="AC674" s="183">
        <f>'Initial Info Client Demographic'!F660</f>
        <v>0</v>
      </c>
      <c r="AD674" s="183">
        <f>'Initial Info Client Demographic'!G660</f>
        <v>0</v>
      </c>
      <c r="AE674" s="183">
        <f>'Initial Info Client Demographic'!H660</f>
        <v>0</v>
      </c>
      <c r="AF674" s="183">
        <f>'Initial Info Client Demographic'!I660</f>
        <v>0</v>
      </c>
      <c r="AG674" s="183">
        <f>'Initial Info Client Demographic'!J660</f>
        <v>0</v>
      </c>
    </row>
    <row r="675" spans="1:33" ht="50.1" customHeight="1" x14ac:dyDescent="0.25">
      <c r="A675" s="2">
        <f t="shared" si="48"/>
        <v>648</v>
      </c>
      <c r="B675" s="321">
        <f>'Initial Info Client Demographic'!B661</f>
        <v>0</v>
      </c>
      <c r="C675" s="322">
        <f>'Initial Info Client Demographic'!C661</f>
        <v>0</v>
      </c>
      <c r="D675" s="229"/>
      <c r="E675" s="237"/>
      <c r="F675" s="234"/>
      <c r="G675" s="239"/>
      <c r="H675" s="243"/>
      <c r="I675" s="213"/>
      <c r="J675" s="214"/>
      <c r="K675" s="168"/>
      <c r="L675" s="167"/>
      <c r="M675" s="216"/>
      <c r="N675" s="141"/>
      <c r="O675" s="249">
        <f t="shared" si="45"/>
        <v>0</v>
      </c>
      <c r="P675" s="140"/>
      <c r="Q675" s="253">
        <f t="shared" si="46"/>
        <v>0</v>
      </c>
      <c r="R675" s="254">
        <f t="shared" si="47"/>
        <v>0</v>
      </c>
      <c r="S675" s="211"/>
      <c r="U675" s="257">
        <f>'Initial Info Client Demographic'!D661</f>
        <v>0</v>
      </c>
      <c r="W675" s="179">
        <f>'Initial Info Client Demographic'!E661</f>
        <v>0</v>
      </c>
      <c r="X675" s="182">
        <f>'Initial Info Client Demographic'!F661</f>
        <v>0</v>
      </c>
      <c r="Y675" s="183">
        <f>'Initial Info Client Demographic'!G661</f>
        <v>0</v>
      </c>
      <c r="Z675" s="179">
        <f>'Initial Info Client Demographic'!H661</f>
        <v>0</v>
      </c>
      <c r="AA675" s="182">
        <f>'Initial Info Client Demographic'!I661</f>
        <v>0</v>
      </c>
      <c r="AB675" s="183">
        <f>'Initial Info Client Demographic'!E661</f>
        <v>0</v>
      </c>
      <c r="AC675" s="183">
        <f>'Initial Info Client Demographic'!F661</f>
        <v>0</v>
      </c>
      <c r="AD675" s="183">
        <f>'Initial Info Client Demographic'!G661</f>
        <v>0</v>
      </c>
      <c r="AE675" s="183">
        <f>'Initial Info Client Demographic'!H661</f>
        <v>0</v>
      </c>
      <c r="AF675" s="183">
        <f>'Initial Info Client Demographic'!I661</f>
        <v>0</v>
      </c>
      <c r="AG675" s="183">
        <f>'Initial Info Client Demographic'!J661</f>
        <v>0</v>
      </c>
    </row>
    <row r="676" spans="1:33" ht="50.1" customHeight="1" x14ac:dyDescent="0.25">
      <c r="A676" s="2">
        <f t="shared" si="48"/>
        <v>649</v>
      </c>
      <c r="B676" s="319">
        <f>'Initial Info Client Demographic'!B662</f>
        <v>0</v>
      </c>
      <c r="C676" s="320">
        <f>'Initial Info Client Demographic'!C662</f>
        <v>0</v>
      </c>
      <c r="D676" s="244"/>
      <c r="E676" s="236"/>
      <c r="F676" s="259"/>
      <c r="G676" s="240"/>
      <c r="H676" s="242"/>
      <c r="I676" s="213"/>
      <c r="J676" s="214"/>
      <c r="K676" s="169"/>
      <c r="L676" s="166"/>
      <c r="M676" s="215"/>
      <c r="N676" s="123"/>
      <c r="O676" s="249">
        <f t="shared" si="45"/>
        <v>0</v>
      </c>
      <c r="P676" s="96"/>
      <c r="Q676" s="251">
        <f t="shared" si="46"/>
        <v>0</v>
      </c>
      <c r="R676" s="252">
        <f t="shared" si="47"/>
        <v>0</v>
      </c>
      <c r="S676" s="211"/>
      <c r="U676" s="257">
        <f>'Initial Info Client Demographic'!D662</f>
        <v>0</v>
      </c>
      <c r="W676" s="179">
        <f>'Initial Info Client Demographic'!E662</f>
        <v>0</v>
      </c>
      <c r="X676" s="182">
        <f>'Initial Info Client Demographic'!F662</f>
        <v>0</v>
      </c>
      <c r="Y676" s="183">
        <f>'Initial Info Client Demographic'!G662</f>
        <v>0</v>
      </c>
      <c r="Z676" s="179">
        <f>'Initial Info Client Demographic'!H662</f>
        <v>0</v>
      </c>
      <c r="AA676" s="182">
        <f>'Initial Info Client Demographic'!I662</f>
        <v>0</v>
      </c>
      <c r="AB676" s="183">
        <f>'Initial Info Client Demographic'!E662</f>
        <v>0</v>
      </c>
      <c r="AC676" s="183">
        <f>'Initial Info Client Demographic'!F662</f>
        <v>0</v>
      </c>
      <c r="AD676" s="183">
        <f>'Initial Info Client Demographic'!G662</f>
        <v>0</v>
      </c>
      <c r="AE676" s="183">
        <f>'Initial Info Client Demographic'!H662</f>
        <v>0</v>
      </c>
      <c r="AF676" s="183">
        <f>'Initial Info Client Demographic'!I662</f>
        <v>0</v>
      </c>
      <c r="AG676" s="183">
        <f>'Initial Info Client Demographic'!J662</f>
        <v>0</v>
      </c>
    </row>
    <row r="677" spans="1:33" ht="50.1" customHeight="1" x14ac:dyDescent="0.25">
      <c r="A677" s="2">
        <f t="shared" si="48"/>
        <v>650</v>
      </c>
      <c r="B677" s="321">
        <f>'Initial Info Client Demographic'!B663</f>
        <v>0</v>
      </c>
      <c r="C677" s="322">
        <f>'Initial Info Client Demographic'!C663</f>
        <v>0</v>
      </c>
      <c r="D677" s="229"/>
      <c r="E677" s="237"/>
      <c r="F677" s="234"/>
      <c r="G677" s="241"/>
      <c r="H677" s="243"/>
      <c r="I677" s="213"/>
      <c r="J677" s="214"/>
      <c r="K677" s="168"/>
      <c r="L677" s="167"/>
      <c r="M677" s="216"/>
      <c r="N677" s="141"/>
      <c r="O677" s="249">
        <f t="shared" si="45"/>
        <v>0</v>
      </c>
      <c r="P677" s="140"/>
      <c r="Q677" s="253">
        <f t="shared" si="46"/>
        <v>0</v>
      </c>
      <c r="R677" s="254">
        <f t="shared" si="47"/>
        <v>0</v>
      </c>
      <c r="S677" s="211"/>
      <c r="U677" s="257">
        <f>'Initial Info Client Demographic'!D663</f>
        <v>0</v>
      </c>
      <c r="W677" s="179">
        <f>'Initial Info Client Demographic'!E663</f>
        <v>0</v>
      </c>
      <c r="X677" s="182">
        <f>'Initial Info Client Demographic'!F663</f>
        <v>0</v>
      </c>
      <c r="Y677" s="183">
        <f>'Initial Info Client Demographic'!G663</f>
        <v>0</v>
      </c>
      <c r="Z677" s="179">
        <f>'Initial Info Client Demographic'!H663</f>
        <v>0</v>
      </c>
      <c r="AA677" s="182">
        <f>'Initial Info Client Demographic'!I663</f>
        <v>0</v>
      </c>
      <c r="AB677" s="183">
        <f>'Initial Info Client Demographic'!E663</f>
        <v>0</v>
      </c>
      <c r="AC677" s="183">
        <f>'Initial Info Client Demographic'!F663</f>
        <v>0</v>
      </c>
      <c r="AD677" s="183">
        <f>'Initial Info Client Demographic'!G663</f>
        <v>0</v>
      </c>
      <c r="AE677" s="183">
        <f>'Initial Info Client Demographic'!H663</f>
        <v>0</v>
      </c>
      <c r="AF677" s="183">
        <f>'Initial Info Client Demographic'!I663</f>
        <v>0</v>
      </c>
      <c r="AG677" s="183">
        <f>'Initial Info Client Demographic'!J663</f>
        <v>0</v>
      </c>
    </row>
    <row r="678" spans="1:33" ht="50.1" customHeight="1" x14ac:dyDescent="0.25">
      <c r="A678" s="2">
        <f t="shared" si="48"/>
        <v>651</v>
      </c>
      <c r="B678" s="319">
        <f>'Initial Info Client Demographic'!B664</f>
        <v>0</v>
      </c>
      <c r="C678" s="320">
        <f>'Initial Info Client Demographic'!C664</f>
        <v>0</v>
      </c>
      <c r="D678" s="244"/>
      <c r="E678" s="236"/>
      <c r="F678" s="259"/>
      <c r="G678" s="238"/>
      <c r="H678" s="242"/>
      <c r="I678" s="213"/>
      <c r="J678" s="214"/>
      <c r="K678" s="169"/>
      <c r="L678" s="166"/>
      <c r="M678" s="215"/>
      <c r="N678" s="123"/>
      <c r="O678" s="249">
        <f t="shared" si="45"/>
        <v>0</v>
      </c>
      <c r="P678" s="96"/>
      <c r="Q678" s="251">
        <f t="shared" si="46"/>
        <v>0</v>
      </c>
      <c r="R678" s="252">
        <f t="shared" si="47"/>
        <v>0</v>
      </c>
      <c r="S678" s="211"/>
      <c r="U678" s="257">
        <f>'Initial Info Client Demographic'!D664</f>
        <v>0</v>
      </c>
      <c r="W678" s="179">
        <f>'Initial Info Client Demographic'!E664</f>
        <v>0</v>
      </c>
      <c r="X678" s="182">
        <f>'Initial Info Client Demographic'!F664</f>
        <v>0</v>
      </c>
      <c r="Y678" s="183">
        <f>'Initial Info Client Demographic'!G664</f>
        <v>0</v>
      </c>
      <c r="Z678" s="179">
        <f>'Initial Info Client Demographic'!H664</f>
        <v>0</v>
      </c>
      <c r="AA678" s="182">
        <f>'Initial Info Client Demographic'!I664</f>
        <v>0</v>
      </c>
      <c r="AB678" s="183">
        <f>'Initial Info Client Demographic'!E664</f>
        <v>0</v>
      </c>
      <c r="AC678" s="183">
        <f>'Initial Info Client Demographic'!F664</f>
        <v>0</v>
      </c>
      <c r="AD678" s="183">
        <f>'Initial Info Client Demographic'!G664</f>
        <v>0</v>
      </c>
      <c r="AE678" s="183">
        <f>'Initial Info Client Demographic'!H664</f>
        <v>0</v>
      </c>
      <c r="AF678" s="183">
        <f>'Initial Info Client Demographic'!I664</f>
        <v>0</v>
      </c>
      <c r="AG678" s="183">
        <f>'Initial Info Client Demographic'!J664</f>
        <v>0</v>
      </c>
    </row>
    <row r="679" spans="1:33" ht="50.1" customHeight="1" x14ac:dyDescent="0.25">
      <c r="A679" s="2">
        <f t="shared" si="48"/>
        <v>652</v>
      </c>
      <c r="B679" s="321">
        <f>'Initial Info Client Demographic'!B665</f>
        <v>0</v>
      </c>
      <c r="C679" s="322">
        <f>'Initial Info Client Demographic'!C665</f>
        <v>0</v>
      </c>
      <c r="D679" s="229"/>
      <c r="E679" s="237"/>
      <c r="F679" s="234"/>
      <c r="G679" s="239"/>
      <c r="H679" s="243"/>
      <c r="I679" s="213"/>
      <c r="J679" s="214"/>
      <c r="K679" s="168"/>
      <c r="L679" s="167"/>
      <c r="M679" s="216"/>
      <c r="N679" s="141"/>
      <c r="O679" s="249">
        <f t="shared" si="45"/>
        <v>0</v>
      </c>
      <c r="P679" s="140"/>
      <c r="Q679" s="253">
        <f t="shared" si="46"/>
        <v>0</v>
      </c>
      <c r="R679" s="254">
        <f t="shared" si="47"/>
        <v>0</v>
      </c>
      <c r="S679" s="211"/>
      <c r="U679" s="257">
        <f>'Initial Info Client Demographic'!D665</f>
        <v>0</v>
      </c>
      <c r="W679" s="179">
        <f>'Initial Info Client Demographic'!E665</f>
        <v>0</v>
      </c>
      <c r="X679" s="182">
        <f>'Initial Info Client Demographic'!F665</f>
        <v>0</v>
      </c>
      <c r="Y679" s="183">
        <f>'Initial Info Client Demographic'!G665</f>
        <v>0</v>
      </c>
      <c r="Z679" s="179">
        <f>'Initial Info Client Demographic'!H665</f>
        <v>0</v>
      </c>
      <c r="AA679" s="182">
        <f>'Initial Info Client Demographic'!I665</f>
        <v>0</v>
      </c>
      <c r="AB679" s="183">
        <f>'Initial Info Client Demographic'!E665</f>
        <v>0</v>
      </c>
      <c r="AC679" s="183">
        <f>'Initial Info Client Demographic'!F665</f>
        <v>0</v>
      </c>
      <c r="AD679" s="183">
        <f>'Initial Info Client Demographic'!G665</f>
        <v>0</v>
      </c>
      <c r="AE679" s="183">
        <f>'Initial Info Client Demographic'!H665</f>
        <v>0</v>
      </c>
      <c r="AF679" s="183">
        <f>'Initial Info Client Demographic'!I665</f>
        <v>0</v>
      </c>
      <c r="AG679" s="183">
        <f>'Initial Info Client Demographic'!J665</f>
        <v>0</v>
      </c>
    </row>
    <row r="680" spans="1:33" ht="50.1" customHeight="1" x14ac:dyDescent="0.25">
      <c r="A680" s="2">
        <f t="shared" si="48"/>
        <v>653</v>
      </c>
      <c r="B680" s="319">
        <f>'Initial Info Client Demographic'!B666</f>
        <v>0</v>
      </c>
      <c r="C680" s="320">
        <f>'Initial Info Client Demographic'!C666</f>
        <v>0</v>
      </c>
      <c r="D680" s="244"/>
      <c r="E680" s="236"/>
      <c r="F680" s="259"/>
      <c r="G680" s="238"/>
      <c r="H680" s="242"/>
      <c r="I680" s="213"/>
      <c r="J680" s="214"/>
      <c r="K680" s="169"/>
      <c r="L680" s="166"/>
      <c r="M680" s="215"/>
      <c r="N680" s="123"/>
      <c r="O680" s="249">
        <f t="shared" si="45"/>
        <v>0</v>
      </c>
      <c r="P680" s="96"/>
      <c r="Q680" s="251">
        <f t="shared" si="46"/>
        <v>0</v>
      </c>
      <c r="R680" s="252">
        <f t="shared" si="47"/>
        <v>0</v>
      </c>
      <c r="S680" s="211"/>
      <c r="U680" s="257">
        <f>'Initial Info Client Demographic'!D666</f>
        <v>0</v>
      </c>
      <c r="W680" s="179">
        <f>'Initial Info Client Demographic'!E666</f>
        <v>0</v>
      </c>
      <c r="X680" s="182">
        <f>'Initial Info Client Demographic'!F666</f>
        <v>0</v>
      </c>
      <c r="Y680" s="183">
        <f>'Initial Info Client Demographic'!G666</f>
        <v>0</v>
      </c>
      <c r="Z680" s="179">
        <f>'Initial Info Client Demographic'!H666</f>
        <v>0</v>
      </c>
      <c r="AA680" s="182">
        <f>'Initial Info Client Demographic'!I666</f>
        <v>0</v>
      </c>
      <c r="AB680" s="183">
        <f>'Initial Info Client Demographic'!E666</f>
        <v>0</v>
      </c>
      <c r="AC680" s="183">
        <f>'Initial Info Client Demographic'!F666</f>
        <v>0</v>
      </c>
      <c r="AD680" s="183">
        <f>'Initial Info Client Demographic'!G666</f>
        <v>0</v>
      </c>
      <c r="AE680" s="183">
        <f>'Initial Info Client Demographic'!H666</f>
        <v>0</v>
      </c>
      <c r="AF680" s="183">
        <f>'Initial Info Client Demographic'!I666</f>
        <v>0</v>
      </c>
      <c r="AG680" s="183">
        <f>'Initial Info Client Demographic'!J666</f>
        <v>0</v>
      </c>
    </row>
    <row r="681" spans="1:33" ht="50.1" customHeight="1" x14ac:dyDescent="0.25">
      <c r="A681" s="2">
        <f t="shared" si="48"/>
        <v>654</v>
      </c>
      <c r="B681" s="321">
        <f>'Initial Info Client Demographic'!B667</f>
        <v>0</v>
      </c>
      <c r="C681" s="322">
        <f>'Initial Info Client Demographic'!C667</f>
        <v>0</v>
      </c>
      <c r="D681" s="229"/>
      <c r="E681" s="237"/>
      <c r="F681" s="234"/>
      <c r="G681" s="239"/>
      <c r="H681" s="243"/>
      <c r="I681" s="213"/>
      <c r="J681" s="214"/>
      <c r="K681" s="168"/>
      <c r="L681" s="167"/>
      <c r="M681" s="216"/>
      <c r="N681" s="141"/>
      <c r="O681" s="249">
        <f t="shared" si="45"/>
        <v>0</v>
      </c>
      <c r="P681" s="140"/>
      <c r="Q681" s="253">
        <f t="shared" si="46"/>
        <v>0</v>
      </c>
      <c r="R681" s="254">
        <f t="shared" si="47"/>
        <v>0</v>
      </c>
      <c r="S681" s="211"/>
      <c r="U681" s="257">
        <f>'Initial Info Client Demographic'!D667</f>
        <v>0</v>
      </c>
      <c r="W681" s="179">
        <f>'Initial Info Client Demographic'!E667</f>
        <v>0</v>
      </c>
      <c r="X681" s="182">
        <f>'Initial Info Client Demographic'!F667</f>
        <v>0</v>
      </c>
      <c r="Y681" s="183">
        <f>'Initial Info Client Demographic'!G667</f>
        <v>0</v>
      </c>
      <c r="Z681" s="179">
        <f>'Initial Info Client Demographic'!H667</f>
        <v>0</v>
      </c>
      <c r="AA681" s="182">
        <f>'Initial Info Client Demographic'!I667</f>
        <v>0</v>
      </c>
      <c r="AB681" s="183">
        <f>'Initial Info Client Demographic'!E667</f>
        <v>0</v>
      </c>
      <c r="AC681" s="183">
        <f>'Initial Info Client Demographic'!F667</f>
        <v>0</v>
      </c>
      <c r="AD681" s="183">
        <f>'Initial Info Client Demographic'!G667</f>
        <v>0</v>
      </c>
      <c r="AE681" s="183">
        <f>'Initial Info Client Demographic'!H667</f>
        <v>0</v>
      </c>
      <c r="AF681" s="183">
        <f>'Initial Info Client Demographic'!I667</f>
        <v>0</v>
      </c>
      <c r="AG681" s="183">
        <f>'Initial Info Client Demographic'!J667</f>
        <v>0</v>
      </c>
    </row>
    <row r="682" spans="1:33" ht="50.1" customHeight="1" x14ac:dyDescent="0.25">
      <c r="A682" s="2">
        <f t="shared" si="48"/>
        <v>655</v>
      </c>
      <c r="B682" s="319">
        <f>'Initial Info Client Demographic'!B668</f>
        <v>0</v>
      </c>
      <c r="C682" s="320">
        <f>'Initial Info Client Demographic'!C668</f>
        <v>0</v>
      </c>
      <c r="D682" s="244"/>
      <c r="E682" s="236"/>
      <c r="F682" s="259"/>
      <c r="G682" s="238"/>
      <c r="H682" s="242"/>
      <c r="I682" s="213"/>
      <c r="J682" s="214"/>
      <c r="K682" s="169"/>
      <c r="L682" s="166"/>
      <c r="M682" s="215"/>
      <c r="N682" s="123"/>
      <c r="O682" s="249">
        <f t="shared" si="45"/>
        <v>0</v>
      </c>
      <c r="P682" s="96"/>
      <c r="Q682" s="251">
        <f t="shared" si="46"/>
        <v>0</v>
      </c>
      <c r="R682" s="252">
        <f t="shared" si="47"/>
        <v>0</v>
      </c>
      <c r="S682" s="211"/>
      <c r="U682" s="257">
        <f>'Initial Info Client Demographic'!D668</f>
        <v>0</v>
      </c>
      <c r="W682" s="179">
        <f>'Initial Info Client Demographic'!E668</f>
        <v>0</v>
      </c>
      <c r="X682" s="182">
        <f>'Initial Info Client Demographic'!F668</f>
        <v>0</v>
      </c>
      <c r="Y682" s="183">
        <f>'Initial Info Client Demographic'!G668</f>
        <v>0</v>
      </c>
      <c r="Z682" s="179">
        <f>'Initial Info Client Demographic'!H668</f>
        <v>0</v>
      </c>
      <c r="AA682" s="182">
        <f>'Initial Info Client Demographic'!I668</f>
        <v>0</v>
      </c>
      <c r="AB682" s="183">
        <f>'Initial Info Client Demographic'!E668</f>
        <v>0</v>
      </c>
      <c r="AC682" s="183">
        <f>'Initial Info Client Demographic'!F668</f>
        <v>0</v>
      </c>
      <c r="AD682" s="183">
        <f>'Initial Info Client Demographic'!G668</f>
        <v>0</v>
      </c>
      <c r="AE682" s="183">
        <f>'Initial Info Client Demographic'!H668</f>
        <v>0</v>
      </c>
      <c r="AF682" s="183">
        <f>'Initial Info Client Demographic'!I668</f>
        <v>0</v>
      </c>
      <c r="AG682" s="183">
        <f>'Initial Info Client Demographic'!J668</f>
        <v>0</v>
      </c>
    </row>
    <row r="683" spans="1:33" ht="50.1" customHeight="1" x14ac:dyDescent="0.25">
      <c r="A683" s="2">
        <f t="shared" si="48"/>
        <v>656</v>
      </c>
      <c r="B683" s="321">
        <f>'Initial Info Client Demographic'!B669</f>
        <v>0</v>
      </c>
      <c r="C683" s="322">
        <f>'Initial Info Client Demographic'!C669</f>
        <v>0</v>
      </c>
      <c r="D683" s="229"/>
      <c r="E683" s="237"/>
      <c r="F683" s="234"/>
      <c r="G683" s="239"/>
      <c r="H683" s="243"/>
      <c r="I683" s="213"/>
      <c r="J683" s="214"/>
      <c r="K683" s="168"/>
      <c r="L683" s="167"/>
      <c r="M683" s="216"/>
      <c r="N683" s="141"/>
      <c r="O683" s="249">
        <f t="shared" si="45"/>
        <v>0</v>
      </c>
      <c r="P683" s="140"/>
      <c r="Q683" s="253">
        <f t="shared" si="46"/>
        <v>0</v>
      </c>
      <c r="R683" s="254">
        <f t="shared" si="47"/>
        <v>0</v>
      </c>
      <c r="S683" s="211"/>
      <c r="U683" s="257">
        <f>'Initial Info Client Demographic'!D669</f>
        <v>0</v>
      </c>
      <c r="W683" s="179">
        <f>'Initial Info Client Demographic'!E669</f>
        <v>0</v>
      </c>
      <c r="X683" s="182">
        <f>'Initial Info Client Demographic'!F669</f>
        <v>0</v>
      </c>
      <c r="Y683" s="183">
        <f>'Initial Info Client Demographic'!G669</f>
        <v>0</v>
      </c>
      <c r="Z683" s="179">
        <f>'Initial Info Client Demographic'!H669</f>
        <v>0</v>
      </c>
      <c r="AA683" s="182">
        <f>'Initial Info Client Demographic'!I669</f>
        <v>0</v>
      </c>
      <c r="AB683" s="183">
        <f>'Initial Info Client Demographic'!E669</f>
        <v>0</v>
      </c>
      <c r="AC683" s="183">
        <f>'Initial Info Client Demographic'!F669</f>
        <v>0</v>
      </c>
      <c r="AD683" s="183">
        <f>'Initial Info Client Demographic'!G669</f>
        <v>0</v>
      </c>
      <c r="AE683" s="183">
        <f>'Initial Info Client Demographic'!H669</f>
        <v>0</v>
      </c>
      <c r="AF683" s="183">
        <f>'Initial Info Client Demographic'!I669</f>
        <v>0</v>
      </c>
      <c r="AG683" s="183">
        <f>'Initial Info Client Demographic'!J669</f>
        <v>0</v>
      </c>
    </row>
    <row r="684" spans="1:33" ht="50.1" customHeight="1" x14ac:dyDescent="0.25">
      <c r="A684" s="2">
        <f t="shared" si="48"/>
        <v>657</v>
      </c>
      <c r="B684" s="319">
        <f>'Initial Info Client Demographic'!B670</f>
        <v>0</v>
      </c>
      <c r="C684" s="320">
        <f>'Initial Info Client Demographic'!C670</f>
        <v>0</v>
      </c>
      <c r="D684" s="244"/>
      <c r="E684" s="236"/>
      <c r="F684" s="259"/>
      <c r="G684" s="238"/>
      <c r="H684" s="242"/>
      <c r="I684" s="213"/>
      <c r="J684" s="214"/>
      <c r="K684" s="169"/>
      <c r="L684" s="166"/>
      <c r="M684" s="215"/>
      <c r="N684" s="123"/>
      <c r="O684" s="249">
        <f t="shared" si="45"/>
        <v>0</v>
      </c>
      <c r="P684" s="96"/>
      <c r="Q684" s="251">
        <f t="shared" si="46"/>
        <v>0</v>
      </c>
      <c r="R684" s="252">
        <f t="shared" si="47"/>
        <v>0</v>
      </c>
      <c r="S684" s="211"/>
      <c r="U684" s="257">
        <f>'Initial Info Client Demographic'!D670</f>
        <v>0</v>
      </c>
      <c r="W684" s="179">
        <f>'Initial Info Client Demographic'!E670</f>
        <v>0</v>
      </c>
      <c r="X684" s="182">
        <f>'Initial Info Client Demographic'!F670</f>
        <v>0</v>
      </c>
      <c r="Y684" s="183">
        <f>'Initial Info Client Demographic'!G670</f>
        <v>0</v>
      </c>
      <c r="Z684" s="179">
        <f>'Initial Info Client Demographic'!H670</f>
        <v>0</v>
      </c>
      <c r="AA684" s="182">
        <f>'Initial Info Client Demographic'!I670</f>
        <v>0</v>
      </c>
      <c r="AB684" s="183">
        <f>'Initial Info Client Demographic'!E670</f>
        <v>0</v>
      </c>
      <c r="AC684" s="183">
        <f>'Initial Info Client Demographic'!F670</f>
        <v>0</v>
      </c>
      <c r="AD684" s="183">
        <f>'Initial Info Client Demographic'!G670</f>
        <v>0</v>
      </c>
      <c r="AE684" s="183">
        <f>'Initial Info Client Demographic'!H670</f>
        <v>0</v>
      </c>
      <c r="AF684" s="183">
        <f>'Initial Info Client Demographic'!I670</f>
        <v>0</v>
      </c>
      <c r="AG684" s="183">
        <f>'Initial Info Client Demographic'!J670</f>
        <v>0</v>
      </c>
    </row>
    <row r="685" spans="1:33" ht="50.1" customHeight="1" x14ac:dyDescent="0.25">
      <c r="A685" s="2">
        <f t="shared" si="48"/>
        <v>658</v>
      </c>
      <c r="B685" s="321">
        <f>'Initial Info Client Demographic'!B671</f>
        <v>0</v>
      </c>
      <c r="C685" s="322">
        <f>'Initial Info Client Demographic'!C671</f>
        <v>0</v>
      </c>
      <c r="D685" s="229"/>
      <c r="E685" s="237"/>
      <c r="F685" s="234"/>
      <c r="G685" s="239"/>
      <c r="H685" s="243"/>
      <c r="I685" s="213"/>
      <c r="J685" s="214"/>
      <c r="K685" s="168"/>
      <c r="L685" s="167"/>
      <c r="M685" s="216"/>
      <c r="N685" s="141"/>
      <c r="O685" s="249">
        <f t="shared" si="45"/>
        <v>0</v>
      </c>
      <c r="P685" s="140"/>
      <c r="Q685" s="253">
        <f t="shared" si="46"/>
        <v>0</v>
      </c>
      <c r="R685" s="254">
        <f t="shared" si="47"/>
        <v>0</v>
      </c>
      <c r="S685" s="211"/>
      <c r="U685" s="257">
        <f>'Initial Info Client Demographic'!D671</f>
        <v>0</v>
      </c>
      <c r="W685" s="179">
        <f>'Initial Info Client Demographic'!E671</f>
        <v>0</v>
      </c>
      <c r="X685" s="182">
        <f>'Initial Info Client Demographic'!F671</f>
        <v>0</v>
      </c>
      <c r="Y685" s="183">
        <f>'Initial Info Client Demographic'!G671</f>
        <v>0</v>
      </c>
      <c r="Z685" s="179">
        <f>'Initial Info Client Demographic'!H671</f>
        <v>0</v>
      </c>
      <c r="AA685" s="182">
        <f>'Initial Info Client Demographic'!I671</f>
        <v>0</v>
      </c>
      <c r="AB685" s="183">
        <f>'Initial Info Client Demographic'!E671</f>
        <v>0</v>
      </c>
      <c r="AC685" s="183">
        <f>'Initial Info Client Demographic'!F671</f>
        <v>0</v>
      </c>
      <c r="AD685" s="183">
        <f>'Initial Info Client Demographic'!G671</f>
        <v>0</v>
      </c>
      <c r="AE685" s="183">
        <f>'Initial Info Client Demographic'!H671</f>
        <v>0</v>
      </c>
      <c r="AF685" s="183">
        <f>'Initial Info Client Demographic'!I671</f>
        <v>0</v>
      </c>
      <c r="AG685" s="183">
        <f>'Initial Info Client Demographic'!J671</f>
        <v>0</v>
      </c>
    </row>
    <row r="686" spans="1:33" ht="50.1" customHeight="1" x14ac:dyDescent="0.25">
      <c r="A686" s="2">
        <f t="shared" si="48"/>
        <v>659</v>
      </c>
      <c r="B686" s="319">
        <f>'Initial Info Client Demographic'!B672</f>
        <v>0</v>
      </c>
      <c r="C686" s="320">
        <f>'Initial Info Client Demographic'!C672</f>
        <v>0</v>
      </c>
      <c r="D686" s="244"/>
      <c r="E686" s="236"/>
      <c r="F686" s="259"/>
      <c r="G686" s="240"/>
      <c r="H686" s="242"/>
      <c r="I686" s="213"/>
      <c r="J686" s="214"/>
      <c r="K686" s="169"/>
      <c r="L686" s="166"/>
      <c r="M686" s="215"/>
      <c r="N686" s="123"/>
      <c r="O686" s="249">
        <f t="shared" si="45"/>
        <v>0</v>
      </c>
      <c r="P686" s="96"/>
      <c r="Q686" s="251">
        <f t="shared" si="46"/>
        <v>0</v>
      </c>
      <c r="R686" s="252">
        <f t="shared" si="47"/>
        <v>0</v>
      </c>
      <c r="S686" s="211"/>
      <c r="U686" s="257">
        <f>'Initial Info Client Demographic'!D672</f>
        <v>0</v>
      </c>
      <c r="W686" s="179">
        <f>'Initial Info Client Demographic'!E672</f>
        <v>0</v>
      </c>
      <c r="X686" s="182">
        <f>'Initial Info Client Demographic'!F672</f>
        <v>0</v>
      </c>
      <c r="Y686" s="183">
        <f>'Initial Info Client Demographic'!G672</f>
        <v>0</v>
      </c>
      <c r="Z686" s="179">
        <f>'Initial Info Client Demographic'!H672</f>
        <v>0</v>
      </c>
      <c r="AA686" s="182">
        <f>'Initial Info Client Demographic'!I672</f>
        <v>0</v>
      </c>
      <c r="AB686" s="183">
        <f>'Initial Info Client Demographic'!E672</f>
        <v>0</v>
      </c>
      <c r="AC686" s="183">
        <f>'Initial Info Client Demographic'!F672</f>
        <v>0</v>
      </c>
      <c r="AD686" s="183">
        <f>'Initial Info Client Demographic'!G672</f>
        <v>0</v>
      </c>
      <c r="AE686" s="183">
        <f>'Initial Info Client Demographic'!H672</f>
        <v>0</v>
      </c>
      <c r="AF686" s="183">
        <f>'Initial Info Client Demographic'!I672</f>
        <v>0</v>
      </c>
      <c r="AG686" s="183">
        <f>'Initial Info Client Demographic'!J672</f>
        <v>0</v>
      </c>
    </row>
    <row r="687" spans="1:33" ht="50.1" customHeight="1" x14ac:dyDescent="0.25">
      <c r="A687" s="2">
        <f t="shared" si="48"/>
        <v>660</v>
      </c>
      <c r="B687" s="321">
        <f>'Initial Info Client Demographic'!B673</f>
        <v>0</v>
      </c>
      <c r="C687" s="322">
        <f>'Initial Info Client Demographic'!C673</f>
        <v>0</v>
      </c>
      <c r="D687" s="229"/>
      <c r="E687" s="237"/>
      <c r="F687" s="234"/>
      <c r="G687" s="241"/>
      <c r="H687" s="243"/>
      <c r="I687" s="213"/>
      <c r="J687" s="214"/>
      <c r="K687" s="168"/>
      <c r="L687" s="167"/>
      <c r="M687" s="216"/>
      <c r="N687" s="141"/>
      <c r="O687" s="249">
        <f t="shared" si="45"/>
        <v>0</v>
      </c>
      <c r="P687" s="140"/>
      <c r="Q687" s="253">
        <f t="shared" si="46"/>
        <v>0</v>
      </c>
      <c r="R687" s="254">
        <f t="shared" si="47"/>
        <v>0</v>
      </c>
      <c r="S687" s="211"/>
      <c r="U687" s="257">
        <f>'Initial Info Client Demographic'!D673</f>
        <v>0</v>
      </c>
      <c r="W687" s="179">
        <f>'Initial Info Client Demographic'!E673</f>
        <v>0</v>
      </c>
      <c r="X687" s="182">
        <f>'Initial Info Client Demographic'!F673</f>
        <v>0</v>
      </c>
      <c r="Y687" s="183">
        <f>'Initial Info Client Demographic'!G673</f>
        <v>0</v>
      </c>
      <c r="Z687" s="179">
        <f>'Initial Info Client Demographic'!H673</f>
        <v>0</v>
      </c>
      <c r="AA687" s="182">
        <f>'Initial Info Client Demographic'!I673</f>
        <v>0</v>
      </c>
      <c r="AB687" s="183">
        <f>'Initial Info Client Demographic'!E673</f>
        <v>0</v>
      </c>
      <c r="AC687" s="183">
        <f>'Initial Info Client Demographic'!F673</f>
        <v>0</v>
      </c>
      <c r="AD687" s="183">
        <f>'Initial Info Client Demographic'!G673</f>
        <v>0</v>
      </c>
      <c r="AE687" s="183">
        <f>'Initial Info Client Demographic'!H673</f>
        <v>0</v>
      </c>
      <c r="AF687" s="183">
        <f>'Initial Info Client Demographic'!I673</f>
        <v>0</v>
      </c>
      <c r="AG687" s="183">
        <f>'Initial Info Client Demographic'!J673</f>
        <v>0</v>
      </c>
    </row>
    <row r="688" spans="1:33" ht="50.1" customHeight="1" x14ac:dyDescent="0.25">
      <c r="A688" s="2">
        <f t="shared" si="48"/>
        <v>661</v>
      </c>
      <c r="B688" s="319">
        <f>'Initial Info Client Demographic'!B674</f>
        <v>0</v>
      </c>
      <c r="C688" s="320">
        <f>'Initial Info Client Demographic'!C674</f>
        <v>0</v>
      </c>
      <c r="D688" s="244"/>
      <c r="E688" s="236"/>
      <c r="F688" s="259"/>
      <c r="G688" s="238"/>
      <c r="H688" s="242"/>
      <c r="I688" s="213"/>
      <c r="J688" s="214"/>
      <c r="K688" s="169"/>
      <c r="L688" s="166"/>
      <c r="M688" s="215"/>
      <c r="N688" s="123"/>
      <c r="O688" s="249">
        <f t="shared" si="45"/>
        <v>0</v>
      </c>
      <c r="P688" s="96"/>
      <c r="Q688" s="251">
        <f t="shared" si="46"/>
        <v>0</v>
      </c>
      <c r="R688" s="252">
        <f t="shared" si="47"/>
        <v>0</v>
      </c>
      <c r="S688" s="211"/>
      <c r="U688" s="257">
        <f>'Initial Info Client Demographic'!D674</f>
        <v>0</v>
      </c>
      <c r="W688" s="179">
        <f>'Initial Info Client Demographic'!E674</f>
        <v>0</v>
      </c>
      <c r="X688" s="182">
        <f>'Initial Info Client Demographic'!F674</f>
        <v>0</v>
      </c>
      <c r="Y688" s="183">
        <f>'Initial Info Client Demographic'!G674</f>
        <v>0</v>
      </c>
      <c r="Z688" s="179">
        <f>'Initial Info Client Demographic'!H674</f>
        <v>0</v>
      </c>
      <c r="AA688" s="182">
        <f>'Initial Info Client Demographic'!I674</f>
        <v>0</v>
      </c>
      <c r="AB688" s="183">
        <f>'Initial Info Client Demographic'!E674</f>
        <v>0</v>
      </c>
      <c r="AC688" s="183">
        <f>'Initial Info Client Demographic'!F674</f>
        <v>0</v>
      </c>
      <c r="AD688" s="183">
        <f>'Initial Info Client Demographic'!G674</f>
        <v>0</v>
      </c>
      <c r="AE688" s="183">
        <f>'Initial Info Client Demographic'!H674</f>
        <v>0</v>
      </c>
      <c r="AF688" s="183">
        <f>'Initial Info Client Demographic'!I674</f>
        <v>0</v>
      </c>
      <c r="AG688" s="183">
        <f>'Initial Info Client Demographic'!J674</f>
        <v>0</v>
      </c>
    </row>
    <row r="689" spans="1:33" ht="50.1" customHeight="1" x14ac:dyDescent="0.25">
      <c r="A689" s="2">
        <f t="shared" si="48"/>
        <v>662</v>
      </c>
      <c r="B689" s="321">
        <f>'Initial Info Client Demographic'!B675</f>
        <v>0</v>
      </c>
      <c r="C689" s="322">
        <f>'Initial Info Client Demographic'!C675</f>
        <v>0</v>
      </c>
      <c r="D689" s="229"/>
      <c r="E689" s="237"/>
      <c r="F689" s="234"/>
      <c r="G689" s="239"/>
      <c r="H689" s="243"/>
      <c r="I689" s="213"/>
      <c r="J689" s="214"/>
      <c r="K689" s="168"/>
      <c r="L689" s="167"/>
      <c r="M689" s="216"/>
      <c r="N689" s="141"/>
      <c r="O689" s="249">
        <f t="shared" si="45"/>
        <v>0</v>
      </c>
      <c r="P689" s="140"/>
      <c r="Q689" s="253">
        <f t="shared" si="46"/>
        <v>0</v>
      </c>
      <c r="R689" s="254">
        <f t="shared" si="47"/>
        <v>0</v>
      </c>
      <c r="S689" s="211"/>
      <c r="U689" s="257">
        <f>'Initial Info Client Demographic'!D675</f>
        <v>0</v>
      </c>
      <c r="W689" s="179">
        <f>'Initial Info Client Demographic'!E675</f>
        <v>0</v>
      </c>
      <c r="X689" s="182">
        <f>'Initial Info Client Demographic'!F675</f>
        <v>0</v>
      </c>
      <c r="Y689" s="183">
        <f>'Initial Info Client Demographic'!G675</f>
        <v>0</v>
      </c>
      <c r="Z689" s="179">
        <f>'Initial Info Client Demographic'!H675</f>
        <v>0</v>
      </c>
      <c r="AA689" s="182">
        <f>'Initial Info Client Demographic'!I675</f>
        <v>0</v>
      </c>
      <c r="AB689" s="183">
        <f>'Initial Info Client Demographic'!E675</f>
        <v>0</v>
      </c>
      <c r="AC689" s="183">
        <f>'Initial Info Client Demographic'!F675</f>
        <v>0</v>
      </c>
      <c r="AD689" s="183">
        <f>'Initial Info Client Demographic'!G675</f>
        <v>0</v>
      </c>
      <c r="AE689" s="183">
        <f>'Initial Info Client Demographic'!H675</f>
        <v>0</v>
      </c>
      <c r="AF689" s="183">
        <f>'Initial Info Client Demographic'!I675</f>
        <v>0</v>
      </c>
      <c r="AG689" s="183">
        <f>'Initial Info Client Demographic'!J675</f>
        <v>0</v>
      </c>
    </row>
    <row r="690" spans="1:33" ht="50.1" customHeight="1" x14ac:dyDescent="0.25">
      <c r="A690" s="2">
        <f t="shared" si="48"/>
        <v>663</v>
      </c>
      <c r="B690" s="319">
        <f>'Initial Info Client Demographic'!B676</f>
        <v>0</v>
      </c>
      <c r="C690" s="320">
        <f>'Initial Info Client Demographic'!C676</f>
        <v>0</v>
      </c>
      <c r="D690" s="244"/>
      <c r="E690" s="236"/>
      <c r="F690" s="259"/>
      <c r="G690" s="238"/>
      <c r="H690" s="242"/>
      <c r="I690" s="213"/>
      <c r="J690" s="214"/>
      <c r="K690" s="169"/>
      <c r="L690" s="166"/>
      <c r="M690" s="215"/>
      <c r="N690" s="123"/>
      <c r="O690" s="249">
        <f t="shared" si="45"/>
        <v>0</v>
      </c>
      <c r="P690" s="96"/>
      <c r="Q690" s="251">
        <f t="shared" si="46"/>
        <v>0</v>
      </c>
      <c r="R690" s="252">
        <f t="shared" si="47"/>
        <v>0</v>
      </c>
      <c r="S690" s="211"/>
      <c r="U690" s="257">
        <f>'Initial Info Client Demographic'!D676</f>
        <v>0</v>
      </c>
      <c r="W690" s="179">
        <f>'Initial Info Client Demographic'!E676</f>
        <v>0</v>
      </c>
      <c r="X690" s="182">
        <f>'Initial Info Client Demographic'!F676</f>
        <v>0</v>
      </c>
      <c r="Y690" s="183">
        <f>'Initial Info Client Demographic'!G676</f>
        <v>0</v>
      </c>
      <c r="Z690" s="179">
        <f>'Initial Info Client Demographic'!H676</f>
        <v>0</v>
      </c>
      <c r="AA690" s="182">
        <f>'Initial Info Client Demographic'!I676</f>
        <v>0</v>
      </c>
      <c r="AB690" s="183">
        <f>'Initial Info Client Demographic'!E676</f>
        <v>0</v>
      </c>
      <c r="AC690" s="183">
        <f>'Initial Info Client Demographic'!F676</f>
        <v>0</v>
      </c>
      <c r="AD690" s="183">
        <f>'Initial Info Client Demographic'!G676</f>
        <v>0</v>
      </c>
      <c r="AE690" s="183">
        <f>'Initial Info Client Demographic'!H676</f>
        <v>0</v>
      </c>
      <c r="AF690" s="183">
        <f>'Initial Info Client Demographic'!I676</f>
        <v>0</v>
      </c>
      <c r="AG690" s="183">
        <f>'Initial Info Client Demographic'!J676</f>
        <v>0</v>
      </c>
    </row>
    <row r="691" spans="1:33" ht="50.1" customHeight="1" x14ac:dyDescent="0.25">
      <c r="A691" s="2">
        <f t="shared" si="48"/>
        <v>664</v>
      </c>
      <c r="B691" s="321">
        <f>'Initial Info Client Demographic'!B677</f>
        <v>0</v>
      </c>
      <c r="C691" s="322">
        <f>'Initial Info Client Demographic'!C677</f>
        <v>0</v>
      </c>
      <c r="D691" s="229"/>
      <c r="E691" s="237"/>
      <c r="F691" s="234"/>
      <c r="G691" s="239"/>
      <c r="H691" s="243"/>
      <c r="I691" s="213"/>
      <c r="J691" s="214"/>
      <c r="K691" s="168"/>
      <c r="L691" s="167"/>
      <c r="M691" s="216"/>
      <c r="N691" s="141"/>
      <c r="O691" s="249">
        <f t="shared" si="45"/>
        <v>0</v>
      </c>
      <c r="P691" s="140"/>
      <c r="Q691" s="253">
        <f t="shared" si="46"/>
        <v>0</v>
      </c>
      <c r="R691" s="254">
        <f t="shared" si="47"/>
        <v>0</v>
      </c>
      <c r="S691" s="211"/>
      <c r="U691" s="257">
        <f>'Initial Info Client Demographic'!D677</f>
        <v>0</v>
      </c>
      <c r="W691" s="179">
        <f>'Initial Info Client Demographic'!E677</f>
        <v>0</v>
      </c>
      <c r="X691" s="182">
        <f>'Initial Info Client Demographic'!F677</f>
        <v>0</v>
      </c>
      <c r="Y691" s="183">
        <f>'Initial Info Client Demographic'!G677</f>
        <v>0</v>
      </c>
      <c r="Z691" s="179">
        <f>'Initial Info Client Demographic'!H677</f>
        <v>0</v>
      </c>
      <c r="AA691" s="182">
        <f>'Initial Info Client Demographic'!I677</f>
        <v>0</v>
      </c>
      <c r="AB691" s="183">
        <f>'Initial Info Client Demographic'!E677</f>
        <v>0</v>
      </c>
      <c r="AC691" s="183">
        <f>'Initial Info Client Demographic'!F677</f>
        <v>0</v>
      </c>
      <c r="AD691" s="183">
        <f>'Initial Info Client Demographic'!G677</f>
        <v>0</v>
      </c>
      <c r="AE691" s="183">
        <f>'Initial Info Client Demographic'!H677</f>
        <v>0</v>
      </c>
      <c r="AF691" s="183">
        <f>'Initial Info Client Demographic'!I677</f>
        <v>0</v>
      </c>
      <c r="AG691" s="183">
        <f>'Initial Info Client Demographic'!J677</f>
        <v>0</v>
      </c>
    </row>
    <row r="692" spans="1:33" ht="50.1" customHeight="1" x14ac:dyDescent="0.25">
      <c r="A692" s="2">
        <f t="shared" si="48"/>
        <v>665</v>
      </c>
      <c r="B692" s="319">
        <f>'Initial Info Client Demographic'!B678</f>
        <v>0</v>
      </c>
      <c r="C692" s="320">
        <f>'Initial Info Client Demographic'!C678</f>
        <v>0</v>
      </c>
      <c r="D692" s="244"/>
      <c r="E692" s="236"/>
      <c r="F692" s="259"/>
      <c r="G692" s="238"/>
      <c r="H692" s="242"/>
      <c r="I692" s="213"/>
      <c r="J692" s="214"/>
      <c r="K692" s="169"/>
      <c r="L692" s="166"/>
      <c r="M692" s="215"/>
      <c r="N692" s="123"/>
      <c r="O692" s="249">
        <f t="shared" si="45"/>
        <v>0</v>
      </c>
      <c r="P692" s="96"/>
      <c r="Q692" s="251">
        <f t="shared" si="46"/>
        <v>0</v>
      </c>
      <c r="R692" s="252">
        <f t="shared" si="47"/>
        <v>0</v>
      </c>
      <c r="S692" s="211"/>
      <c r="U692" s="257">
        <f>'Initial Info Client Demographic'!D678</f>
        <v>0</v>
      </c>
      <c r="W692" s="179">
        <f>'Initial Info Client Demographic'!E678</f>
        <v>0</v>
      </c>
      <c r="X692" s="182">
        <f>'Initial Info Client Demographic'!F678</f>
        <v>0</v>
      </c>
      <c r="Y692" s="183">
        <f>'Initial Info Client Demographic'!G678</f>
        <v>0</v>
      </c>
      <c r="Z692" s="179">
        <f>'Initial Info Client Demographic'!H678</f>
        <v>0</v>
      </c>
      <c r="AA692" s="182">
        <f>'Initial Info Client Demographic'!I678</f>
        <v>0</v>
      </c>
      <c r="AB692" s="183">
        <f>'Initial Info Client Demographic'!E678</f>
        <v>0</v>
      </c>
      <c r="AC692" s="183">
        <f>'Initial Info Client Demographic'!F678</f>
        <v>0</v>
      </c>
      <c r="AD692" s="183">
        <f>'Initial Info Client Demographic'!G678</f>
        <v>0</v>
      </c>
      <c r="AE692" s="183">
        <f>'Initial Info Client Demographic'!H678</f>
        <v>0</v>
      </c>
      <c r="AF692" s="183">
        <f>'Initial Info Client Demographic'!I678</f>
        <v>0</v>
      </c>
      <c r="AG692" s="183">
        <f>'Initial Info Client Demographic'!J678</f>
        <v>0</v>
      </c>
    </row>
    <row r="693" spans="1:33" ht="50.1" customHeight="1" x14ac:dyDescent="0.25">
      <c r="A693" s="2">
        <f t="shared" si="48"/>
        <v>666</v>
      </c>
      <c r="B693" s="321">
        <f>'Initial Info Client Demographic'!B679</f>
        <v>0</v>
      </c>
      <c r="C693" s="322">
        <f>'Initial Info Client Demographic'!C679</f>
        <v>0</v>
      </c>
      <c r="D693" s="229"/>
      <c r="E693" s="237"/>
      <c r="F693" s="234"/>
      <c r="G693" s="239"/>
      <c r="H693" s="243"/>
      <c r="I693" s="213"/>
      <c r="J693" s="214"/>
      <c r="K693" s="168"/>
      <c r="L693" s="167"/>
      <c r="M693" s="216"/>
      <c r="N693" s="141"/>
      <c r="O693" s="249">
        <f t="shared" si="45"/>
        <v>0</v>
      </c>
      <c r="P693" s="140"/>
      <c r="Q693" s="253">
        <f t="shared" si="46"/>
        <v>0</v>
      </c>
      <c r="R693" s="254">
        <f t="shared" si="47"/>
        <v>0</v>
      </c>
      <c r="S693" s="211"/>
      <c r="U693" s="257">
        <f>'Initial Info Client Demographic'!D679</f>
        <v>0</v>
      </c>
      <c r="W693" s="179">
        <f>'Initial Info Client Demographic'!E679</f>
        <v>0</v>
      </c>
      <c r="X693" s="182">
        <f>'Initial Info Client Demographic'!F679</f>
        <v>0</v>
      </c>
      <c r="Y693" s="183">
        <f>'Initial Info Client Demographic'!G679</f>
        <v>0</v>
      </c>
      <c r="Z693" s="179">
        <f>'Initial Info Client Demographic'!H679</f>
        <v>0</v>
      </c>
      <c r="AA693" s="182">
        <f>'Initial Info Client Demographic'!I679</f>
        <v>0</v>
      </c>
      <c r="AB693" s="183">
        <f>'Initial Info Client Demographic'!E679</f>
        <v>0</v>
      </c>
      <c r="AC693" s="183">
        <f>'Initial Info Client Demographic'!F679</f>
        <v>0</v>
      </c>
      <c r="AD693" s="183">
        <f>'Initial Info Client Demographic'!G679</f>
        <v>0</v>
      </c>
      <c r="AE693" s="183">
        <f>'Initial Info Client Demographic'!H679</f>
        <v>0</v>
      </c>
      <c r="AF693" s="183">
        <f>'Initial Info Client Demographic'!I679</f>
        <v>0</v>
      </c>
      <c r="AG693" s="183">
        <f>'Initial Info Client Demographic'!J679</f>
        <v>0</v>
      </c>
    </row>
    <row r="694" spans="1:33" ht="50.1" customHeight="1" x14ac:dyDescent="0.25">
      <c r="A694" s="2">
        <f t="shared" si="48"/>
        <v>667</v>
      </c>
      <c r="B694" s="319">
        <f>'Initial Info Client Demographic'!B680</f>
        <v>0</v>
      </c>
      <c r="C694" s="320">
        <f>'Initial Info Client Demographic'!C680</f>
        <v>0</v>
      </c>
      <c r="D694" s="244"/>
      <c r="E694" s="236"/>
      <c r="F694" s="259"/>
      <c r="G694" s="238"/>
      <c r="H694" s="242"/>
      <c r="I694" s="213"/>
      <c r="J694" s="214"/>
      <c r="K694" s="169"/>
      <c r="L694" s="166"/>
      <c r="M694" s="215"/>
      <c r="N694" s="123"/>
      <c r="O694" s="249">
        <f t="shared" si="45"/>
        <v>0</v>
      </c>
      <c r="P694" s="96"/>
      <c r="Q694" s="251">
        <f t="shared" si="46"/>
        <v>0</v>
      </c>
      <c r="R694" s="252">
        <f t="shared" si="47"/>
        <v>0</v>
      </c>
      <c r="S694" s="211"/>
      <c r="U694" s="257">
        <f>'Initial Info Client Demographic'!D680</f>
        <v>0</v>
      </c>
      <c r="W694" s="179">
        <f>'Initial Info Client Demographic'!E680</f>
        <v>0</v>
      </c>
      <c r="X694" s="182">
        <f>'Initial Info Client Demographic'!F680</f>
        <v>0</v>
      </c>
      <c r="Y694" s="183">
        <f>'Initial Info Client Demographic'!G680</f>
        <v>0</v>
      </c>
      <c r="Z694" s="179">
        <f>'Initial Info Client Demographic'!H680</f>
        <v>0</v>
      </c>
      <c r="AA694" s="182">
        <f>'Initial Info Client Demographic'!I680</f>
        <v>0</v>
      </c>
      <c r="AB694" s="183">
        <f>'Initial Info Client Demographic'!E680</f>
        <v>0</v>
      </c>
      <c r="AC694" s="183">
        <f>'Initial Info Client Demographic'!F680</f>
        <v>0</v>
      </c>
      <c r="AD694" s="183">
        <f>'Initial Info Client Demographic'!G680</f>
        <v>0</v>
      </c>
      <c r="AE694" s="183">
        <f>'Initial Info Client Demographic'!H680</f>
        <v>0</v>
      </c>
      <c r="AF694" s="183">
        <f>'Initial Info Client Demographic'!I680</f>
        <v>0</v>
      </c>
      <c r="AG694" s="183">
        <f>'Initial Info Client Demographic'!J680</f>
        <v>0</v>
      </c>
    </row>
    <row r="695" spans="1:33" ht="50.1" customHeight="1" x14ac:dyDescent="0.25">
      <c r="A695" s="2">
        <f t="shared" si="48"/>
        <v>668</v>
      </c>
      <c r="B695" s="321">
        <f>'Initial Info Client Demographic'!B681</f>
        <v>0</v>
      </c>
      <c r="C695" s="322">
        <f>'Initial Info Client Demographic'!C681</f>
        <v>0</v>
      </c>
      <c r="D695" s="229"/>
      <c r="E695" s="237"/>
      <c r="F695" s="234"/>
      <c r="G695" s="239"/>
      <c r="H695" s="243"/>
      <c r="I695" s="213"/>
      <c r="J695" s="214"/>
      <c r="K695" s="168"/>
      <c r="L695" s="167"/>
      <c r="M695" s="216"/>
      <c r="N695" s="141"/>
      <c r="O695" s="249">
        <f t="shared" si="45"/>
        <v>0</v>
      </c>
      <c r="P695" s="140"/>
      <c r="Q695" s="253">
        <f t="shared" si="46"/>
        <v>0</v>
      </c>
      <c r="R695" s="254">
        <f t="shared" si="47"/>
        <v>0</v>
      </c>
      <c r="S695" s="211"/>
      <c r="U695" s="257">
        <f>'Initial Info Client Demographic'!D681</f>
        <v>0</v>
      </c>
      <c r="W695" s="179">
        <f>'Initial Info Client Demographic'!E681</f>
        <v>0</v>
      </c>
      <c r="X695" s="182">
        <f>'Initial Info Client Demographic'!F681</f>
        <v>0</v>
      </c>
      <c r="Y695" s="183">
        <f>'Initial Info Client Demographic'!G681</f>
        <v>0</v>
      </c>
      <c r="Z695" s="179">
        <f>'Initial Info Client Demographic'!H681</f>
        <v>0</v>
      </c>
      <c r="AA695" s="182">
        <f>'Initial Info Client Demographic'!I681</f>
        <v>0</v>
      </c>
      <c r="AB695" s="183">
        <f>'Initial Info Client Demographic'!E681</f>
        <v>0</v>
      </c>
      <c r="AC695" s="183">
        <f>'Initial Info Client Demographic'!F681</f>
        <v>0</v>
      </c>
      <c r="AD695" s="183">
        <f>'Initial Info Client Demographic'!G681</f>
        <v>0</v>
      </c>
      <c r="AE695" s="183">
        <f>'Initial Info Client Demographic'!H681</f>
        <v>0</v>
      </c>
      <c r="AF695" s="183">
        <f>'Initial Info Client Demographic'!I681</f>
        <v>0</v>
      </c>
      <c r="AG695" s="183">
        <f>'Initial Info Client Demographic'!J681</f>
        <v>0</v>
      </c>
    </row>
    <row r="696" spans="1:33" ht="50.1" customHeight="1" x14ac:dyDescent="0.25">
      <c r="A696" s="2">
        <f t="shared" si="48"/>
        <v>669</v>
      </c>
      <c r="B696" s="319">
        <f>'Initial Info Client Demographic'!B682</f>
        <v>0</v>
      </c>
      <c r="C696" s="320">
        <f>'Initial Info Client Demographic'!C682</f>
        <v>0</v>
      </c>
      <c r="D696" s="244"/>
      <c r="E696" s="236"/>
      <c r="F696" s="259"/>
      <c r="G696" s="240"/>
      <c r="H696" s="242"/>
      <c r="I696" s="213"/>
      <c r="J696" s="214"/>
      <c r="K696" s="169"/>
      <c r="L696" s="166"/>
      <c r="M696" s="215"/>
      <c r="N696" s="123"/>
      <c r="O696" s="249">
        <f t="shared" si="45"/>
        <v>0</v>
      </c>
      <c r="P696" s="96"/>
      <c r="Q696" s="251">
        <f t="shared" si="46"/>
        <v>0</v>
      </c>
      <c r="R696" s="252">
        <f t="shared" si="47"/>
        <v>0</v>
      </c>
      <c r="S696" s="211"/>
      <c r="U696" s="257">
        <f>'Initial Info Client Demographic'!D682</f>
        <v>0</v>
      </c>
      <c r="W696" s="179">
        <f>'Initial Info Client Demographic'!E682</f>
        <v>0</v>
      </c>
      <c r="X696" s="182">
        <f>'Initial Info Client Demographic'!F682</f>
        <v>0</v>
      </c>
      <c r="Y696" s="183">
        <f>'Initial Info Client Demographic'!G682</f>
        <v>0</v>
      </c>
      <c r="Z696" s="179">
        <f>'Initial Info Client Demographic'!H682</f>
        <v>0</v>
      </c>
      <c r="AA696" s="182">
        <f>'Initial Info Client Demographic'!I682</f>
        <v>0</v>
      </c>
      <c r="AB696" s="183">
        <f>'Initial Info Client Demographic'!E682</f>
        <v>0</v>
      </c>
      <c r="AC696" s="183">
        <f>'Initial Info Client Demographic'!F682</f>
        <v>0</v>
      </c>
      <c r="AD696" s="183">
        <f>'Initial Info Client Demographic'!G682</f>
        <v>0</v>
      </c>
      <c r="AE696" s="183">
        <f>'Initial Info Client Demographic'!H682</f>
        <v>0</v>
      </c>
      <c r="AF696" s="183">
        <f>'Initial Info Client Demographic'!I682</f>
        <v>0</v>
      </c>
      <c r="AG696" s="183">
        <f>'Initial Info Client Demographic'!J682</f>
        <v>0</v>
      </c>
    </row>
    <row r="697" spans="1:33" ht="50.1" customHeight="1" x14ac:dyDescent="0.25">
      <c r="A697" s="2">
        <f t="shared" si="48"/>
        <v>670</v>
      </c>
      <c r="B697" s="321">
        <f>'Initial Info Client Demographic'!B683</f>
        <v>0</v>
      </c>
      <c r="C697" s="322">
        <f>'Initial Info Client Demographic'!C683</f>
        <v>0</v>
      </c>
      <c r="D697" s="229"/>
      <c r="E697" s="237"/>
      <c r="F697" s="234"/>
      <c r="G697" s="241"/>
      <c r="H697" s="243"/>
      <c r="I697" s="213"/>
      <c r="J697" s="214"/>
      <c r="K697" s="168"/>
      <c r="L697" s="167"/>
      <c r="M697" s="216"/>
      <c r="N697" s="141"/>
      <c r="O697" s="249">
        <f t="shared" si="45"/>
        <v>0</v>
      </c>
      <c r="P697" s="140"/>
      <c r="Q697" s="253">
        <f t="shared" si="46"/>
        <v>0</v>
      </c>
      <c r="R697" s="254">
        <f t="shared" si="47"/>
        <v>0</v>
      </c>
      <c r="S697" s="211"/>
      <c r="U697" s="257">
        <f>'Initial Info Client Demographic'!D683</f>
        <v>0</v>
      </c>
      <c r="W697" s="179">
        <f>'Initial Info Client Demographic'!E683</f>
        <v>0</v>
      </c>
      <c r="X697" s="182">
        <f>'Initial Info Client Demographic'!F683</f>
        <v>0</v>
      </c>
      <c r="Y697" s="183">
        <f>'Initial Info Client Demographic'!G683</f>
        <v>0</v>
      </c>
      <c r="Z697" s="179">
        <f>'Initial Info Client Demographic'!H683</f>
        <v>0</v>
      </c>
      <c r="AA697" s="182">
        <f>'Initial Info Client Demographic'!I683</f>
        <v>0</v>
      </c>
      <c r="AB697" s="183">
        <f>'Initial Info Client Demographic'!E683</f>
        <v>0</v>
      </c>
      <c r="AC697" s="183">
        <f>'Initial Info Client Demographic'!F683</f>
        <v>0</v>
      </c>
      <c r="AD697" s="183">
        <f>'Initial Info Client Demographic'!G683</f>
        <v>0</v>
      </c>
      <c r="AE697" s="183">
        <f>'Initial Info Client Demographic'!H683</f>
        <v>0</v>
      </c>
      <c r="AF697" s="183">
        <f>'Initial Info Client Demographic'!I683</f>
        <v>0</v>
      </c>
      <c r="AG697" s="183">
        <f>'Initial Info Client Demographic'!J683</f>
        <v>0</v>
      </c>
    </row>
    <row r="698" spans="1:33" ht="50.1" customHeight="1" x14ac:dyDescent="0.25">
      <c r="A698" s="2">
        <f t="shared" si="48"/>
        <v>671</v>
      </c>
      <c r="B698" s="319">
        <f>'Initial Info Client Demographic'!B684</f>
        <v>0</v>
      </c>
      <c r="C698" s="320">
        <f>'Initial Info Client Demographic'!C684</f>
        <v>0</v>
      </c>
      <c r="D698" s="244"/>
      <c r="E698" s="236"/>
      <c r="F698" s="259"/>
      <c r="G698" s="238"/>
      <c r="H698" s="242"/>
      <c r="I698" s="213"/>
      <c r="J698" s="214"/>
      <c r="K698" s="169"/>
      <c r="L698" s="166"/>
      <c r="M698" s="215"/>
      <c r="N698" s="123"/>
      <c r="O698" s="249">
        <f t="shared" si="45"/>
        <v>0</v>
      </c>
      <c r="P698" s="96"/>
      <c r="Q698" s="251">
        <f t="shared" si="46"/>
        <v>0</v>
      </c>
      <c r="R698" s="252">
        <f t="shared" si="47"/>
        <v>0</v>
      </c>
      <c r="S698" s="211"/>
      <c r="U698" s="257">
        <f>'Initial Info Client Demographic'!D684</f>
        <v>0</v>
      </c>
      <c r="W698" s="179">
        <f>'Initial Info Client Demographic'!E684</f>
        <v>0</v>
      </c>
      <c r="X698" s="182">
        <f>'Initial Info Client Demographic'!F684</f>
        <v>0</v>
      </c>
      <c r="Y698" s="183">
        <f>'Initial Info Client Demographic'!G684</f>
        <v>0</v>
      </c>
      <c r="Z698" s="179">
        <f>'Initial Info Client Demographic'!H684</f>
        <v>0</v>
      </c>
      <c r="AA698" s="182">
        <f>'Initial Info Client Demographic'!I684</f>
        <v>0</v>
      </c>
      <c r="AB698" s="183">
        <f>'Initial Info Client Demographic'!E684</f>
        <v>0</v>
      </c>
      <c r="AC698" s="183">
        <f>'Initial Info Client Demographic'!F684</f>
        <v>0</v>
      </c>
      <c r="AD698" s="183">
        <f>'Initial Info Client Demographic'!G684</f>
        <v>0</v>
      </c>
      <c r="AE698" s="183">
        <f>'Initial Info Client Demographic'!H684</f>
        <v>0</v>
      </c>
      <c r="AF698" s="183">
        <f>'Initial Info Client Demographic'!I684</f>
        <v>0</v>
      </c>
      <c r="AG698" s="183">
        <f>'Initial Info Client Demographic'!J684</f>
        <v>0</v>
      </c>
    </row>
    <row r="699" spans="1:33" ht="50.1" customHeight="1" x14ac:dyDescent="0.25">
      <c r="A699" s="2">
        <f t="shared" si="48"/>
        <v>672</v>
      </c>
      <c r="B699" s="321">
        <f>'Initial Info Client Demographic'!B685</f>
        <v>0</v>
      </c>
      <c r="C699" s="322">
        <f>'Initial Info Client Demographic'!C685</f>
        <v>0</v>
      </c>
      <c r="D699" s="229"/>
      <c r="E699" s="237"/>
      <c r="F699" s="234"/>
      <c r="G699" s="239"/>
      <c r="H699" s="243"/>
      <c r="I699" s="213"/>
      <c r="J699" s="214"/>
      <c r="K699" s="168"/>
      <c r="L699" s="167"/>
      <c r="M699" s="216"/>
      <c r="N699" s="141"/>
      <c r="O699" s="249">
        <f t="shared" si="45"/>
        <v>0</v>
      </c>
      <c r="P699" s="140"/>
      <c r="Q699" s="253">
        <f t="shared" si="46"/>
        <v>0</v>
      </c>
      <c r="R699" s="254">
        <f t="shared" si="47"/>
        <v>0</v>
      </c>
      <c r="S699" s="211"/>
      <c r="U699" s="257">
        <f>'Initial Info Client Demographic'!D685</f>
        <v>0</v>
      </c>
      <c r="W699" s="179">
        <f>'Initial Info Client Demographic'!E685</f>
        <v>0</v>
      </c>
      <c r="X699" s="182">
        <f>'Initial Info Client Demographic'!F685</f>
        <v>0</v>
      </c>
      <c r="Y699" s="183">
        <f>'Initial Info Client Demographic'!G685</f>
        <v>0</v>
      </c>
      <c r="Z699" s="179">
        <f>'Initial Info Client Demographic'!H685</f>
        <v>0</v>
      </c>
      <c r="AA699" s="182">
        <f>'Initial Info Client Demographic'!I685</f>
        <v>0</v>
      </c>
      <c r="AB699" s="183">
        <f>'Initial Info Client Demographic'!E685</f>
        <v>0</v>
      </c>
      <c r="AC699" s="183">
        <f>'Initial Info Client Demographic'!F685</f>
        <v>0</v>
      </c>
      <c r="AD699" s="183">
        <f>'Initial Info Client Demographic'!G685</f>
        <v>0</v>
      </c>
      <c r="AE699" s="183">
        <f>'Initial Info Client Demographic'!H685</f>
        <v>0</v>
      </c>
      <c r="AF699" s="183">
        <f>'Initial Info Client Demographic'!I685</f>
        <v>0</v>
      </c>
      <c r="AG699" s="183">
        <f>'Initial Info Client Demographic'!J685</f>
        <v>0</v>
      </c>
    </row>
    <row r="700" spans="1:33" ht="50.1" customHeight="1" x14ac:dyDescent="0.25">
      <c r="A700" s="2">
        <f t="shared" si="48"/>
        <v>673</v>
      </c>
      <c r="B700" s="319">
        <f>'Initial Info Client Demographic'!B686</f>
        <v>0</v>
      </c>
      <c r="C700" s="320">
        <f>'Initial Info Client Demographic'!C686</f>
        <v>0</v>
      </c>
      <c r="D700" s="244"/>
      <c r="E700" s="236"/>
      <c r="F700" s="259"/>
      <c r="G700" s="238"/>
      <c r="H700" s="242"/>
      <c r="I700" s="213"/>
      <c r="J700" s="214"/>
      <c r="K700" s="169"/>
      <c r="L700" s="166"/>
      <c r="M700" s="215"/>
      <c r="N700" s="123"/>
      <c r="O700" s="249">
        <f t="shared" si="45"/>
        <v>0</v>
      </c>
      <c r="P700" s="96"/>
      <c r="Q700" s="251">
        <f t="shared" si="46"/>
        <v>0</v>
      </c>
      <c r="R700" s="252">
        <f t="shared" si="47"/>
        <v>0</v>
      </c>
      <c r="S700" s="211"/>
      <c r="U700" s="257">
        <f>'Initial Info Client Demographic'!D686</f>
        <v>0</v>
      </c>
      <c r="W700" s="179">
        <f>'Initial Info Client Demographic'!E686</f>
        <v>0</v>
      </c>
      <c r="X700" s="182">
        <f>'Initial Info Client Demographic'!F686</f>
        <v>0</v>
      </c>
      <c r="Y700" s="183">
        <f>'Initial Info Client Demographic'!G686</f>
        <v>0</v>
      </c>
      <c r="Z700" s="179">
        <f>'Initial Info Client Demographic'!H686</f>
        <v>0</v>
      </c>
      <c r="AA700" s="182">
        <f>'Initial Info Client Demographic'!I686</f>
        <v>0</v>
      </c>
      <c r="AB700" s="183">
        <f>'Initial Info Client Demographic'!E686</f>
        <v>0</v>
      </c>
      <c r="AC700" s="183">
        <f>'Initial Info Client Demographic'!F686</f>
        <v>0</v>
      </c>
      <c r="AD700" s="183">
        <f>'Initial Info Client Demographic'!G686</f>
        <v>0</v>
      </c>
      <c r="AE700" s="183">
        <f>'Initial Info Client Demographic'!H686</f>
        <v>0</v>
      </c>
      <c r="AF700" s="183">
        <f>'Initial Info Client Demographic'!I686</f>
        <v>0</v>
      </c>
      <c r="AG700" s="183">
        <f>'Initial Info Client Demographic'!J686</f>
        <v>0</v>
      </c>
    </row>
    <row r="701" spans="1:33" ht="50.1" customHeight="1" x14ac:dyDescent="0.25">
      <c r="A701" s="2">
        <f t="shared" si="48"/>
        <v>674</v>
      </c>
      <c r="B701" s="321">
        <f>'Initial Info Client Demographic'!B687</f>
        <v>0</v>
      </c>
      <c r="C701" s="322">
        <f>'Initial Info Client Demographic'!C687</f>
        <v>0</v>
      </c>
      <c r="D701" s="229"/>
      <c r="E701" s="237"/>
      <c r="F701" s="234"/>
      <c r="G701" s="239"/>
      <c r="H701" s="243"/>
      <c r="I701" s="213"/>
      <c r="J701" s="214"/>
      <c r="K701" s="168"/>
      <c r="L701" s="167"/>
      <c r="M701" s="216"/>
      <c r="N701" s="141"/>
      <c r="O701" s="249">
        <f t="shared" si="45"/>
        <v>0</v>
      </c>
      <c r="P701" s="140"/>
      <c r="Q701" s="253">
        <f t="shared" si="46"/>
        <v>0</v>
      </c>
      <c r="R701" s="254">
        <f t="shared" si="47"/>
        <v>0</v>
      </c>
      <c r="S701" s="211"/>
      <c r="U701" s="257">
        <f>'Initial Info Client Demographic'!D687</f>
        <v>0</v>
      </c>
      <c r="W701" s="179">
        <f>'Initial Info Client Demographic'!E687</f>
        <v>0</v>
      </c>
      <c r="X701" s="182">
        <f>'Initial Info Client Demographic'!F687</f>
        <v>0</v>
      </c>
      <c r="Y701" s="183">
        <f>'Initial Info Client Demographic'!G687</f>
        <v>0</v>
      </c>
      <c r="Z701" s="179">
        <f>'Initial Info Client Demographic'!H687</f>
        <v>0</v>
      </c>
      <c r="AA701" s="182">
        <f>'Initial Info Client Demographic'!I687</f>
        <v>0</v>
      </c>
      <c r="AB701" s="183">
        <f>'Initial Info Client Demographic'!E687</f>
        <v>0</v>
      </c>
      <c r="AC701" s="183">
        <f>'Initial Info Client Demographic'!F687</f>
        <v>0</v>
      </c>
      <c r="AD701" s="183">
        <f>'Initial Info Client Demographic'!G687</f>
        <v>0</v>
      </c>
      <c r="AE701" s="183">
        <f>'Initial Info Client Demographic'!H687</f>
        <v>0</v>
      </c>
      <c r="AF701" s="183">
        <f>'Initial Info Client Demographic'!I687</f>
        <v>0</v>
      </c>
      <c r="AG701" s="183">
        <f>'Initial Info Client Demographic'!J687</f>
        <v>0</v>
      </c>
    </row>
    <row r="702" spans="1:33" ht="50.1" customHeight="1" x14ac:dyDescent="0.25">
      <c r="A702" s="2">
        <f t="shared" si="48"/>
        <v>675</v>
      </c>
      <c r="B702" s="319">
        <f>'Initial Info Client Demographic'!B688</f>
        <v>0</v>
      </c>
      <c r="C702" s="320">
        <f>'Initial Info Client Demographic'!C688</f>
        <v>0</v>
      </c>
      <c r="D702" s="244"/>
      <c r="E702" s="236"/>
      <c r="F702" s="259"/>
      <c r="G702" s="238"/>
      <c r="H702" s="242"/>
      <c r="I702" s="213"/>
      <c r="J702" s="214"/>
      <c r="K702" s="169"/>
      <c r="L702" s="166"/>
      <c r="M702" s="215"/>
      <c r="N702" s="123"/>
      <c r="O702" s="249">
        <f t="shared" si="45"/>
        <v>0</v>
      </c>
      <c r="P702" s="96"/>
      <c r="Q702" s="251">
        <f t="shared" si="46"/>
        <v>0</v>
      </c>
      <c r="R702" s="252">
        <f t="shared" si="47"/>
        <v>0</v>
      </c>
      <c r="S702" s="211"/>
      <c r="U702" s="257">
        <f>'Initial Info Client Demographic'!D688</f>
        <v>0</v>
      </c>
      <c r="W702" s="179">
        <f>'Initial Info Client Demographic'!E688</f>
        <v>0</v>
      </c>
      <c r="X702" s="182">
        <f>'Initial Info Client Demographic'!F688</f>
        <v>0</v>
      </c>
      <c r="Y702" s="183">
        <f>'Initial Info Client Demographic'!G688</f>
        <v>0</v>
      </c>
      <c r="Z702" s="179">
        <f>'Initial Info Client Demographic'!H688</f>
        <v>0</v>
      </c>
      <c r="AA702" s="182">
        <f>'Initial Info Client Demographic'!I688</f>
        <v>0</v>
      </c>
      <c r="AB702" s="183">
        <f>'Initial Info Client Demographic'!E688</f>
        <v>0</v>
      </c>
      <c r="AC702" s="183">
        <f>'Initial Info Client Demographic'!F688</f>
        <v>0</v>
      </c>
      <c r="AD702" s="183">
        <f>'Initial Info Client Demographic'!G688</f>
        <v>0</v>
      </c>
      <c r="AE702" s="183">
        <f>'Initial Info Client Demographic'!H688</f>
        <v>0</v>
      </c>
      <c r="AF702" s="183">
        <f>'Initial Info Client Demographic'!I688</f>
        <v>0</v>
      </c>
      <c r="AG702" s="183">
        <f>'Initial Info Client Demographic'!J688</f>
        <v>0</v>
      </c>
    </row>
    <row r="703" spans="1:33" ht="50.1" customHeight="1" x14ac:dyDescent="0.25">
      <c r="A703" s="2">
        <f t="shared" si="48"/>
        <v>676</v>
      </c>
      <c r="B703" s="321">
        <f>'Initial Info Client Demographic'!B689</f>
        <v>0</v>
      </c>
      <c r="C703" s="322">
        <f>'Initial Info Client Demographic'!C689</f>
        <v>0</v>
      </c>
      <c r="D703" s="229"/>
      <c r="E703" s="237"/>
      <c r="F703" s="234"/>
      <c r="G703" s="239"/>
      <c r="H703" s="243"/>
      <c r="I703" s="213"/>
      <c r="J703" s="214"/>
      <c r="K703" s="168"/>
      <c r="L703" s="167"/>
      <c r="M703" s="216"/>
      <c r="N703" s="141"/>
      <c r="O703" s="249">
        <f t="shared" si="45"/>
        <v>0</v>
      </c>
      <c r="P703" s="140"/>
      <c r="Q703" s="253">
        <f t="shared" si="46"/>
        <v>0</v>
      </c>
      <c r="R703" s="254">
        <f t="shared" si="47"/>
        <v>0</v>
      </c>
      <c r="S703" s="211"/>
      <c r="U703" s="257">
        <f>'Initial Info Client Demographic'!D689</f>
        <v>0</v>
      </c>
      <c r="W703" s="179">
        <f>'Initial Info Client Demographic'!E689</f>
        <v>0</v>
      </c>
      <c r="X703" s="182">
        <f>'Initial Info Client Demographic'!F689</f>
        <v>0</v>
      </c>
      <c r="Y703" s="183">
        <f>'Initial Info Client Demographic'!G689</f>
        <v>0</v>
      </c>
      <c r="Z703" s="179">
        <f>'Initial Info Client Demographic'!H689</f>
        <v>0</v>
      </c>
      <c r="AA703" s="182">
        <f>'Initial Info Client Demographic'!I689</f>
        <v>0</v>
      </c>
      <c r="AB703" s="183">
        <f>'Initial Info Client Demographic'!E689</f>
        <v>0</v>
      </c>
      <c r="AC703" s="183">
        <f>'Initial Info Client Demographic'!F689</f>
        <v>0</v>
      </c>
      <c r="AD703" s="183">
        <f>'Initial Info Client Demographic'!G689</f>
        <v>0</v>
      </c>
      <c r="AE703" s="183">
        <f>'Initial Info Client Demographic'!H689</f>
        <v>0</v>
      </c>
      <c r="AF703" s="183">
        <f>'Initial Info Client Demographic'!I689</f>
        <v>0</v>
      </c>
      <c r="AG703" s="183">
        <f>'Initial Info Client Demographic'!J689</f>
        <v>0</v>
      </c>
    </row>
    <row r="704" spans="1:33" ht="50.1" customHeight="1" x14ac:dyDescent="0.25">
      <c r="A704" s="2">
        <f t="shared" si="48"/>
        <v>677</v>
      </c>
      <c r="B704" s="319">
        <f>'Initial Info Client Demographic'!B690</f>
        <v>0</v>
      </c>
      <c r="C704" s="320">
        <f>'Initial Info Client Demographic'!C690</f>
        <v>0</v>
      </c>
      <c r="D704" s="244"/>
      <c r="E704" s="236"/>
      <c r="F704" s="259"/>
      <c r="G704" s="238"/>
      <c r="H704" s="242"/>
      <c r="I704" s="213"/>
      <c r="J704" s="214"/>
      <c r="K704" s="169"/>
      <c r="L704" s="166"/>
      <c r="M704" s="215"/>
      <c r="N704" s="123"/>
      <c r="O704" s="249">
        <f t="shared" si="45"/>
        <v>0</v>
      </c>
      <c r="P704" s="96"/>
      <c r="Q704" s="251">
        <f t="shared" si="46"/>
        <v>0</v>
      </c>
      <c r="R704" s="252">
        <f t="shared" si="47"/>
        <v>0</v>
      </c>
      <c r="S704" s="211"/>
      <c r="U704" s="257">
        <f>'Initial Info Client Demographic'!D690</f>
        <v>0</v>
      </c>
      <c r="W704" s="179">
        <f>'Initial Info Client Demographic'!E690</f>
        <v>0</v>
      </c>
      <c r="X704" s="182">
        <f>'Initial Info Client Demographic'!F690</f>
        <v>0</v>
      </c>
      <c r="Y704" s="183">
        <f>'Initial Info Client Demographic'!G690</f>
        <v>0</v>
      </c>
      <c r="Z704" s="179">
        <f>'Initial Info Client Demographic'!H690</f>
        <v>0</v>
      </c>
      <c r="AA704" s="182">
        <f>'Initial Info Client Demographic'!I690</f>
        <v>0</v>
      </c>
      <c r="AB704" s="183">
        <f>'Initial Info Client Demographic'!E690</f>
        <v>0</v>
      </c>
      <c r="AC704" s="183">
        <f>'Initial Info Client Demographic'!F690</f>
        <v>0</v>
      </c>
      <c r="AD704" s="183">
        <f>'Initial Info Client Demographic'!G690</f>
        <v>0</v>
      </c>
      <c r="AE704" s="183">
        <f>'Initial Info Client Demographic'!H690</f>
        <v>0</v>
      </c>
      <c r="AF704" s="183">
        <f>'Initial Info Client Demographic'!I690</f>
        <v>0</v>
      </c>
      <c r="AG704" s="183">
        <f>'Initial Info Client Demographic'!J690</f>
        <v>0</v>
      </c>
    </row>
    <row r="705" spans="1:33" ht="50.1" customHeight="1" x14ac:dyDescent="0.25">
      <c r="A705" s="2">
        <f t="shared" si="48"/>
        <v>678</v>
      </c>
      <c r="B705" s="321">
        <f>'Initial Info Client Demographic'!B691</f>
        <v>0</v>
      </c>
      <c r="C705" s="322">
        <f>'Initial Info Client Demographic'!C691</f>
        <v>0</v>
      </c>
      <c r="D705" s="229"/>
      <c r="E705" s="237"/>
      <c r="F705" s="234"/>
      <c r="G705" s="239"/>
      <c r="H705" s="243"/>
      <c r="I705" s="213"/>
      <c r="J705" s="214"/>
      <c r="K705" s="168"/>
      <c r="L705" s="167"/>
      <c r="M705" s="216"/>
      <c r="N705" s="141"/>
      <c r="O705" s="249">
        <f t="shared" si="45"/>
        <v>0</v>
      </c>
      <c r="P705" s="140"/>
      <c r="Q705" s="253">
        <f t="shared" si="46"/>
        <v>0</v>
      </c>
      <c r="R705" s="254">
        <f t="shared" si="47"/>
        <v>0</v>
      </c>
      <c r="S705" s="211"/>
      <c r="U705" s="257">
        <f>'Initial Info Client Demographic'!D691</f>
        <v>0</v>
      </c>
      <c r="W705" s="179">
        <f>'Initial Info Client Demographic'!E691</f>
        <v>0</v>
      </c>
      <c r="X705" s="182">
        <f>'Initial Info Client Demographic'!F691</f>
        <v>0</v>
      </c>
      <c r="Y705" s="183">
        <f>'Initial Info Client Demographic'!G691</f>
        <v>0</v>
      </c>
      <c r="Z705" s="179">
        <f>'Initial Info Client Demographic'!H691</f>
        <v>0</v>
      </c>
      <c r="AA705" s="182">
        <f>'Initial Info Client Demographic'!I691</f>
        <v>0</v>
      </c>
      <c r="AB705" s="183">
        <f>'Initial Info Client Demographic'!E691</f>
        <v>0</v>
      </c>
      <c r="AC705" s="183">
        <f>'Initial Info Client Demographic'!F691</f>
        <v>0</v>
      </c>
      <c r="AD705" s="183">
        <f>'Initial Info Client Demographic'!G691</f>
        <v>0</v>
      </c>
      <c r="AE705" s="183">
        <f>'Initial Info Client Demographic'!H691</f>
        <v>0</v>
      </c>
      <c r="AF705" s="183">
        <f>'Initial Info Client Demographic'!I691</f>
        <v>0</v>
      </c>
      <c r="AG705" s="183">
        <f>'Initial Info Client Demographic'!J691</f>
        <v>0</v>
      </c>
    </row>
    <row r="706" spans="1:33" ht="50.1" customHeight="1" x14ac:dyDescent="0.25">
      <c r="A706" s="2">
        <f t="shared" si="48"/>
        <v>679</v>
      </c>
      <c r="B706" s="319">
        <f>'Initial Info Client Demographic'!B692</f>
        <v>0</v>
      </c>
      <c r="C706" s="320">
        <f>'Initial Info Client Demographic'!C692</f>
        <v>0</v>
      </c>
      <c r="D706" s="244"/>
      <c r="E706" s="236"/>
      <c r="F706" s="259"/>
      <c r="G706" s="240"/>
      <c r="H706" s="242"/>
      <c r="I706" s="213"/>
      <c r="J706" s="214"/>
      <c r="K706" s="169"/>
      <c r="L706" s="166"/>
      <c r="M706" s="215"/>
      <c r="N706" s="123"/>
      <c r="O706" s="249">
        <f t="shared" si="45"/>
        <v>0</v>
      </c>
      <c r="P706" s="96"/>
      <c r="Q706" s="251">
        <f t="shared" si="46"/>
        <v>0</v>
      </c>
      <c r="R706" s="252">
        <f t="shared" si="47"/>
        <v>0</v>
      </c>
      <c r="S706" s="211"/>
      <c r="U706" s="257">
        <f>'Initial Info Client Demographic'!D692</f>
        <v>0</v>
      </c>
      <c r="W706" s="179">
        <f>'Initial Info Client Demographic'!E692</f>
        <v>0</v>
      </c>
      <c r="X706" s="182">
        <f>'Initial Info Client Demographic'!F692</f>
        <v>0</v>
      </c>
      <c r="Y706" s="183">
        <f>'Initial Info Client Demographic'!G692</f>
        <v>0</v>
      </c>
      <c r="Z706" s="179">
        <f>'Initial Info Client Demographic'!H692</f>
        <v>0</v>
      </c>
      <c r="AA706" s="182">
        <f>'Initial Info Client Demographic'!I692</f>
        <v>0</v>
      </c>
      <c r="AB706" s="183">
        <f>'Initial Info Client Demographic'!E692</f>
        <v>0</v>
      </c>
      <c r="AC706" s="183">
        <f>'Initial Info Client Demographic'!F692</f>
        <v>0</v>
      </c>
      <c r="AD706" s="183">
        <f>'Initial Info Client Demographic'!G692</f>
        <v>0</v>
      </c>
      <c r="AE706" s="183">
        <f>'Initial Info Client Demographic'!H692</f>
        <v>0</v>
      </c>
      <c r="AF706" s="183">
        <f>'Initial Info Client Demographic'!I692</f>
        <v>0</v>
      </c>
      <c r="AG706" s="183">
        <f>'Initial Info Client Demographic'!J692</f>
        <v>0</v>
      </c>
    </row>
    <row r="707" spans="1:33" ht="50.1" customHeight="1" x14ac:dyDescent="0.25">
      <c r="A707" s="2">
        <f t="shared" si="48"/>
        <v>680</v>
      </c>
      <c r="B707" s="321">
        <f>'Initial Info Client Demographic'!B693</f>
        <v>0</v>
      </c>
      <c r="C707" s="322">
        <f>'Initial Info Client Demographic'!C693</f>
        <v>0</v>
      </c>
      <c r="D707" s="229"/>
      <c r="E707" s="237"/>
      <c r="F707" s="234"/>
      <c r="G707" s="241"/>
      <c r="H707" s="243"/>
      <c r="I707" s="213"/>
      <c r="J707" s="214"/>
      <c r="K707" s="168"/>
      <c r="L707" s="167"/>
      <c r="M707" s="216"/>
      <c r="N707" s="141"/>
      <c r="O707" s="249">
        <f t="shared" si="45"/>
        <v>0</v>
      </c>
      <c r="P707" s="140"/>
      <c r="Q707" s="253">
        <f t="shared" si="46"/>
        <v>0</v>
      </c>
      <c r="R707" s="254">
        <f t="shared" si="47"/>
        <v>0</v>
      </c>
      <c r="S707" s="211"/>
      <c r="U707" s="257">
        <f>'Initial Info Client Demographic'!D693</f>
        <v>0</v>
      </c>
      <c r="W707" s="179">
        <f>'Initial Info Client Demographic'!E693</f>
        <v>0</v>
      </c>
      <c r="X707" s="182">
        <f>'Initial Info Client Demographic'!F693</f>
        <v>0</v>
      </c>
      <c r="Y707" s="183">
        <f>'Initial Info Client Demographic'!G693</f>
        <v>0</v>
      </c>
      <c r="Z707" s="179">
        <f>'Initial Info Client Demographic'!H693</f>
        <v>0</v>
      </c>
      <c r="AA707" s="182">
        <f>'Initial Info Client Demographic'!I693</f>
        <v>0</v>
      </c>
      <c r="AB707" s="183">
        <f>'Initial Info Client Demographic'!E693</f>
        <v>0</v>
      </c>
      <c r="AC707" s="183">
        <f>'Initial Info Client Demographic'!F693</f>
        <v>0</v>
      </c>
      <c r="AD707" s="183">
        <f>'Initial Info Client Demographic'!G693</f>
        <v>0</v>
      </c>
      <c r="AE707" s="183">
        <f>'Initial Info Client Demographic'!H693</f>
        <v>0</v>
      </c>
      <c r="AF707" s="183">
        <f>'Initial Info Client Demographic'!I693</f>
        <v>0</v>
      </c>
      <c r="AG707" s="183">
        <f>'Initial Info Client Demographic'!J693</f>
        <v>0</v>
      </c>
    </row>
    <row r="708" spans="1:33" ht="50.1" customHeight="1" x14ac:dyDescent="0.25">
      <c r="A708" s="2">
        <f t="shared" si="48"/>
        <v>681</v>
      </c>
      <c r="B708" s="319">
        <f>'Initial Info Client Demographic'!B694</f>
        <v>0</v>
      </c>
      <c r="C708" s="320">
        <f>'Initial Info Client Demographic'!C694</f>
        <v>0</v>
      </c>
      <c r="D708" s="244"/>
      <c r="E708" s="236"/>
      <c r="F708" s="259"/>
      <c r="G708" s="238"/>
      <c r="H708" s="242"/>
      <c r="I708" s="213"/>
      <c r="J708" s="214"/>
      <c r="K708" s="169"/>
      <c r="L708" s="166"/>
      <c r="M708" s="215"/>
      <c r="N708" s="123"/>
      <c r="O708" s="249">
        <f t="shared" si="45"/>
        <v>0</v>
      </c>
      <c r="P708" s="96"/>
      <c r="Q708" s="251">
        <f t="shared" si="46"/>
        <v>0</v>
      </c>
      <c r="R708" s="252">
        <f t="shared" si="47"/>
        <v>0</v>
      </c>
      <c r="S708" s="211"/>
      <c r="U708" s="257">
        <f>'Initial Info Client Demographic'!D694</f>
        <v>0</v>
      </c>
      <c r="W708" s="179">
        <f>'Initial Info Client Demographic'!E694</f>
        <v>0</v>
      </c>
      <c r="X708" s="182">
        <f>'Initial Info Client Demographic'!F694</f>
        <v>0</v>
      </c>
      <c r="Y708" s="183">
        <f>'Initial Info Client Demographic'!G694</f>
        <v>0</v>
      </c>
      <c r="Z708" s="179">
        <f>'Initial Info Client Demographic'!H694</f>
        <v>0</v>
      </c>
      <c r="AA708" s="182">
        <f>'Initial Info Client Demographic'!I694</f>
        <v>0</v>
      </c>
      <c r="AB708" s="183">
        <f>'Initial Info Client Demographic'!E694</f>
        <v>0</v>
      </c>
      <c r="AC708" s="183">
        <f>'Initial Info Client Demographic'!F694</f>
        <v>0</v>
      </c>
      <c r="AD708" s="183">
        <f>'Initial Info Client Demographic'!G694</f>
        <v>0</v>
      </c>
      <c r="AE708" s="183">
        <f>'Initial Info Client Demographic'!H694</f>
        <v>0</v>
      </c>
      <c r="AF708" s="183">
        <f>'Initial Info Client Demographic'!I694</f>
        <v>0</v>
      </c>
      <c r="AG708" s="183">
        <f>'Initial Info Client Demographic'!J694</f>
        <v>0</v>
      </c>
    </row>
    <row r="709" spans="1:33" ht="50.1" customHeight="1" x14ac:dyDescent="0.25">
      <c r="A709" s="2">
        <f t="shared" si="48"/>
        <v>682</v>
      </c>
      <c r="B709" s="321">
        <f>'Initial Info Client Demographic'!B695</f>
        <v>0</v>
      </c>
      <c r="C709" s="322">
        <f>'Initial Info Client Demographic'!C695</f>
        <v>0</v>
      </c>
      <c r="D709" s="229"/>
      <c r="E709" s="237"/>
      <c r="F709" s="234"/>
      <c r="G709" s="239"/>
      <c r="H709" s="243"/>
      <c r="I709" s="213"/>
      <c r="J709" s="214"/>
      <c r="K709" s="168"/>
      <c r="L709" s="167"/>
      <c r="M709" s="216"/>
      <c r="N709" s="141"/>
      <c r="O709" s="249">
        <f t="shared" si="45"/>
        <v>0</v>
      </c>
      <c r="P709" s="140"/>
      <c r="Q709" s="253">
        <f t="shared" si="46"/>
        <v>0</v>
      </c>
      <c r="R709" s="254">
        <f t="shared" si="47"/>
        <v>0</v>
      </c>
      <c r="S709" s="211"/>
      <c r="U709" s="257">
        <f>'Initial Info Client Demographic'!D695</f>
        <v>0</v>
      </c>
      <c r="W709" s="179">
        <f>'Initial Info Client Demographic'!E695</f>
        <v>0</v>
      </c>
      <c r="X709" s="182">
        <f>'Initial Info Client Demographic'!F695</f>
        <v>0</v>
      </c>
      <c r="Y709" s="183">
        <f>'Initial Info Client Demographic'!G695</f>
        <v>0</v>
      </c>
      <c r="Z709" s="179">
        <f>'Initial Info Client Demographic'!H695</f>
        <v>0</v>
      </c>
      <c r="AA709" s="182">
        <f>'Initial Info Client Demographic'!I695</f>
        <v>0</v>
      </c>
      <c r="AB709" s="183">
        <f>'Initial Info Client Demographic'!E695</f>
        <v>0</v>
      </c>
      <c r="AC709" s="183">
        <f>'Initial Info Client Demographic'!F695</f>
        <v>0</v>
      </c>
      <c r="AD709" s="183">
        <f>'Initial Info Client Demographic'!G695</f>
        <v>0</v>
      </c>
      <c r="AE709" s="183">
        <f>'Initial Info Client Demographic'!H695</f>
        <v>0</v>
      </c>
      <c r="AF709" s="183">
        <f>'Initial Info Client Demographic'!I695</f>
        <v>0</v>
      </c>
      <c r="AG709" s="183">
        <f>'Initial Info Client Demographic'!J695</f>
        <v>0</v>
      </c>
    </row>
    <row r="710" spans="1:33" ht="50.1" customHeight="1" x14ac:dyDescent="0.25">
      <c r="A710" s="2">
        <f t="shared" si="48"/>
        <v>683</v>
      </c>
      <c r="B710" s="319">
        <f>'Initial Info Client Demographic'!B696</f>
        <v>0</v>
      </c>
      <c r="C710" s="320">
        <f>'Initial Info Client Demographic'!C696</f>
        <v>0</v>
      </c>
      <c r="D710" s="244"/>
      <c r="E710" s="236"/>
      <c r="F710" s="259"/>
      <c r="G710" s="238"/>
      <c r="H710" s="242"/>
      <c r="I710" s="213"/>
      <c r="J710" s="214"/>
      <c r="K710" s="169"/>
      <c r="L710" s="166"/>
      <c r="M710" s="215"/>
      <c r="N710" s="123"/>
      <c r="O710" s="249">
        <f t="shared" si="45"/>
        <v>0</v>
      </c>
      <c r="P710" s="96"/>
      <c r="Q710" s="251">
        <f t="shared" si="46"/>
        <v>0</v>
      </c>
      <c r="R710" s="252">
        <f t="shared" si="47"/>
        <v>0</v>
      </c>
      <c r="S710" s="211"/>
      <c r="U710" s="257">
        <f>'Initial Info Client Demographic'!D696</f>
        <v>0</v>
      </c>
      <c r="W710" s="179">
        <f>'Initial Info Client Demographic'!E696</f>
        <v>0</v>
      </c>
      <c r="X710" s="182">
        <f>'Initial Info Client Demographic'!F696</f>
        <v>0</v>
      </c>
      <c r="Y710" s="183">
        <f>'Initial Info Client Demographic'!G696</f>
        <v>0</v>
      </c>
      <c r="Z710" s="179">
        <f>'Initial Info Client Demographic'!H696</f>
        <v>0</v>
      </c>
      <c r="AA710" s="182">
        <f>'Initial Info Client Demographic'!I696</f>
        <v>0</v>
      </c>
      <c r="AB710" s="183">
        <f>'Initial Info Client Demographic'!E696</f>
        <v>0</v>
      </c>
      <c r="AC710" s="183">
        <f>'Initial Info Client Demographic'!F696</f>
        <v>0</v>
      </c>
      <c r="AD710" s="183">
        <f>'Initial Info Client Demographic'!G696</f>
        <v>0</v>
      </c>
      <c r="AE710" s="183">
        <f>'Initial Info Client Demographic'!H696</f>
        <v>0</v>
      </c>
      <c r="AF710" s="183">
        <f>'Initial Info Client Demographic'!I696</f>
        <v>0</v>
      </c>
      <c r="AG710" s="183">
        <f>'Initial Info Client Demographic'!J696</f>
        <v>0</v>
      </c>
    </row>
    <row r="711" spans="1:33" ht="50.1" customHeight="1" x14ac:dyDescent="0.25">
      <c r="A711" s="2">
        <f t="shared" si="48"/>
        <v>684</v>
      </c>
      <c r="B711" s="321">
        <f>'Initial Info Client Demographic'!B697</f>
        <v>0</v>
      </c>
      <c r="C711" s="322">
        <f>'Initial Info Client Demographic'!C697</f>
        <v>0</v>
      </c>
      <c r="D711" s="229"/>
      <c r="E711" s="237"/>
      <c r="F711" s="234"/>
      <c r="G711" s="239"/>
      <c r="H711" s="243"/>
      <c r="I711" s="213"/>
      <c r="J711" s="214"/>
      <c r="K711" s="168"/>
      <c r="L711" s="167"/>
      <c r="M711" s="216"/>
      <c r="N711" s="141"/>
      <c r="O711" s="249">
        <f t="shared" si="45"/>
        <v>0</v>
      </c>
      <c r="P711" s="140"/>
      <c r="Q711" s="253">
        <f t="shared" si="46"/>
        <v>0</v>
      </c>
      <c r="R711" s="254">
        <f t="shared" si="47"/>
        <v>0</v>
      </c>
      <c r="S711" s="211"/>
      <c r="U711" s="257">
        <f>'Initial Info Client Demographic'!D697</f>
        <v>0</v>
      </c>
      <c r="W711" s="179">
        <f>'Initial Info Client Demographic'!E697</f>
        <v>0</v>
      </c>
      <c r="X711" s="182">
        <f>'Initial Info Client Demographic'!F697</f>
        <v>0</v>
      </c>
      <c r="Y711" s="183">
        <f>'Initial Info Client Demographic'!G697</f>
        <v>0</v>
      </c>
      <c r="Z711" s="179">
        <f>'Initial Info Client Demographic'!H697</f>
        <v>0</v>
      </c>
      <c r="AA711" s="182">
        <f>'Initial Info Client Demographic'!I697</f>
        <v>0</v>
      </c>
      <c r="AB711" s="183">
        <f>'Initial Info Client Demographic'!E697</f>
        <v>0</v>
      </c>
      <c r="AC711" s="183">
        <f>'Initial Info Client Demographic'!F697</f>
        <v>0</v>
      </c>
      <c r="AD711" s="183">
        <f>'Initial Info Client Demographic'!G697</f>
        <v>0</v>
      </c>
      <c r="AE711" s="183">
        <f>'Initial Info Client Demographic'!H697</f>
        <v>0</v>
      </c>
      <c r="AF711" s="183">
        <f>'Initial Info Client Demographic'!I697</f>
        <v>0</v>
      </c>
      <c r="AG711" s="183">
        <f>'Initial Info Client Demographic'!J697</f>
        <v>0</v>
      </c>
    </row>
    <row r="712" spans="1:33" ht="50.1" customHeight="1" x14ac:dyDescent="0.25">
      <c r="A712" s="2">
        <f t="shared" si="48"/>
        <v>685</v>
      </c>
      <c r="B712" s="319">
        <f>'Initial Info Client Demographic'!B698</f>
        <v>0</v>
      </c>
      <c r="C712" s="320">
        <f>'Initial Info Client Demographic'!C698</f>
        <v>0</v>
      </c>
      <c r="D712" s="244"/>
      <c r="E712" s="236"/>
      <c r="F712" s="259"/>
      <c r="G712" s="238"/>
      <c r="H712" s="242"/>
      <c r="I712" s="213"/>
      <c r="J712" s="214"/>
      <c r="K712" s="169"/>
      <c r="L712" s="166"/>
      <c r="M712" s="215"/>
      <c r="N712" s="123"/>
      <c r="O712" s="249">
        <f t="shared" si="45"/>
        <v>0</v>
      </c>
      <c r="P712" s="96"/>
      <c r="Q712" s="251">
        <f t="shared" si="46"/>
        <v>0</v>
      </c>
      <c r="R712" s="252">
        <f t="shared" si="47"/>
        <v>0</v>
      </c>
      <c r="S712" s="211"/>
      <c r="U712" s="257">
        <f>'Initial Info Client Demographic'!D698</f>
        <v>0</v>
      </c>
      <c r="W712" s="179">
        <f>'Initial Info Client Demographic'!E698</f>
        <v>0</v>
      </c>
      <c r="X712" s="182">
        <f>'Initial Info Client Demographic'!F698</f>
        <v>0</v>
      </c>
      <c r="Y712" s="183">
        <f>'Initial Info Client Demographic'!G698</f>
        <v>0</v>
      </c>
      <c r="Z712" s="179">
        <f>'Initial Info Client Demographic'!H698</f>
        <v>0</v>
      </c>
      <c r="AA712" s="182">
        <f>'Initial Info Client Demographic'!I698</f>
        <v>0</v>
      </c>
      <c r="AB712" s="183">
        <f>'Initial Info Client Demographic'!E698</f>
        <v>0</v>
      </c>
      <c r="AC712" s="183">
        <f>'Initial Info Client Demographic'!F698</f>
        <v>0</v>
      </c>
      <c r="AD712" s="183">
        <f>'Initial Info Client Demographic'!G698</f>
        <v>0</v>
      </c>
      <c r="AE712" s="183">
        <f>'Initial Info Client Demographic'!H698</f>
        <v>0</v>
      </c>
      <c r="AF712" s="183">
        <f>'Initial Info Client Demographic'!I698</f>
        <v>0</v>
      </c>
      <c r="AG712" s="183">
        <f>'Initial Info Client Demographic'!J698</f>
        <v>0</v>
      </c>
    </row>
    <row r="713" spans="1:33" ht="50.1" customHeight="1" x14ac:dyDescent="0.25">
      <c r="A713" s="2">
        <f t="shared" si="48"/>
        <v>686</v>
      </c>
      <c r="B713" s="321">
        <f>'Initial Info Client Demographic'!B699</f>
        <v>0</v>
      </c>
      <c r="C713" s="322">
        <f>'Initial Info Client Demographic'!C699</f>
        <v>0</v>
      </c>
      <c r="D713" s="229"/>
      <c r="E713" s="237"/>
      <c r="F713" s="234"/>
      <c r="G713" s="239"/>
      <c r="H713" s="243"/>
      <c r="I713" s="213"/>
      <c r="J713" s="214"/>
      <c r="K713" s="168"/>
      <c r="L713" s="167"/>
      <c r="M713" s="216"/>
      <c r="N713" s="141"/>
      <c r="O713" s="249">
        <f t="shared" si="45"/>
        <v>0</v>
      </c>
      <c r="P713" s="140"/>
      <c r="Q713" s="253">
        <f t="shared" si="46"/>
        <v>0</v>
      </c>
      <c r="R713" s="254">
        <f t="shared" si="47"/>
        <v>0</v>
      </c>
      <c r="S713" s="211"/>
      <c r="U713" s="257">
        <f>'Initial Info Client Demographic'!D699</f>
        <v>0</v>
      </c>
      <c r="W713" s="179">
        <f>'Initial Info Client Demographic'!E699</f>
        <v>0</v>
      </c>
      <c r="X713" s="182">
        <f>'Initial Info Client Demographic'!F699</f>
        <v>0</v>
      </c>
      <c r="Y713" s="183">
        <f>'Initial Info Client Demographic'!G699</f>
        <v>0</v>
      </c>
      <c r="Z713" s="179">
        <f>'Initial Info Client Demographic'!H699</f>
        <v>0</v>
      </c>
      <c r="AA713" s="182">
        <f>'Initial Info Client Demographic'!I699</f>
        <v>0</v>
      </c>
      <c r="AB713" s="183">
        <f>'Initial Info Client Demographic'!E699</f>
        <v>0</v>
      </c>
      <c r="AC713" s="183">
        <f>'Initial Info Client Demographic'!F699</f>
        <v>0</v>
      </c>
      <c r="AD713" s="183">
        <f>'Initial Info Client Demographic'!G699</f>
        <v>0</v>
      </c>
      <c r="AE713" s="183">
        <f>'Initial Info Client Demographic'!H699</f>
        <v>0</v>
      </c>
      <c r="AF713" s="183">
        <f>'Initial Info Client Demographic'!I699</f>
        <v>0</v>
      </c>
      <c r="AG713" s="183">
        <f>'Initial Info Client Demographic'!J699</f>
        <v>0</v>
      </c>
    </row>
    <row r="714" spans="1:33" ht="50.1" customHeight="1" x14ac:dyDescent="0.25">
      <c r="A714" s="2">
        <f t="shared" si="48"/>
        <v>687</v>
      </c>
      <c r="B714" s="319">
        <f>'Initial Info Client Demographic'!B700</f>
        <v>0</v>
      </c>
      <c r="C714" s="320">
        <f>'Initial Info Client Demographic'!C700</f>
        <v>0</v>
      </c>
      <c r="D714" s="244"/>
      <c r="E714" s="236"/>
      <c r="F714" s="259"/>
      <c r="G714" s="238"/>
      <c r="H714" s="242"/>
      <c r="I714" s="213"/>
      <c r="J714" s="214"/>
      <c r="K714" s="169"/>
      <c r="L714" s="166"/>
      <c r="M714" s="215"/>
      <c r="N714" s="123"/>
      <c r="O714" s="249">
        <f t="shared" si="45"/>
        <v>0</v>
      </c>
      <c r="P714" s="96"/>
      <c r="Q714" s="251">
        <f t="shared" si="46"/>
        <v>0</v>
      </c>
      <c r="R714" s="252">
        <f t="shared" si="47"/>
        <v>0</v>
      </c>
      <c r="S714" s="211"/>
      <c r="U714" s="257">
        <f>'Initial Info Client Demographic'!D700</f>
        <v>0</v>
      </c>
      <c r="W714" s="179">
        <f>'Initial Info Client Demographic'!E700</f>
        <v>0</v>
      </c>
      <c r="X714" s="182">
        <f>'Initial Info Client Demographic'!F700</f>
        <v>0</v>
      </c>
      <c r="Y714" s="183">
        <f>'Initial Info Client Demographic'!G700</f>
        <v>0</v>
      </c>
      <c r="Z714" s="179">
        <f>'Initial Info Client Demographic'!H700</f>
        <v>0</v>
      </c>
      <c r="AA714" s="182">
        <f>'Initial Info Client Demographic'!I700</f>
        <v>0</v>
      </c>
      <c r="AB714" s="183">
        <f>'Initial Info Client Demographic'!E700</f>
        <v>0</v>
      </c>
      <c r="AC714" s="183">
        <f>'Initial Info Client Demographic'!F700</f>
        <v>0</v>
      </c>
      <c r="AD714" s="183">
        <f>'Initial Info Client Demographic'!G700</f>
        <v>0</v>
      </c>
      <c r="AE714" s="183">
        <f>'Initial Info Client Demographic'!H700</f>
        <v>0</v>
      </c>
      <c r="AF714" s="183">
        <f>'Initial Info Client Demographic'!I700</f>
        <v>0</v>
      </c>
      <c r="AG714" s="183">
        <f>'Initial Info Client Demographic'!J700</f>
        <v>0</v>
      </c>
    </row>
    <row r="715" spans="1:33" ht="50.1" customHeight="1" x14ac:dyDescent="0.25">
      <c r="A715" s="2">
        <f t="shared" si="48"/>
        <v>688</v>
      </c>
      <c r="B715" s="321">
        <f>'Initial Info Client Demographic'!B701</f>
        <v>0</v>
      </c>
      <c r="C715" s="322">
        <f>'Initial Info Client Demographic'!C701</f>
        <v>0</v>
      </c>
      <c r="D715" s="229"/>
      <c r="E715" s="237"/>
      <c r="F715" s="234"/>
      <c r="G715" s="239"/>
      <c r="H715" s="243"/>
      <c r="I715" s="213"/>
      <c r="J715" s="214"/>
      <c r="K715" s="168"/>
      <c r="L715" s="167"/>
      <c r="M715" s="216"/>
      <c r="N715" s="141"/>
      <c r="O715" s="249">
        <f t="shared" si="45"/>
        <v>0</v>
      </c>
      <c r="P715" s="140"/>
      <c r="Q715" s="253">
        <f t="shared" si="46"/>
        <v>0</v>
      </c>
      <c r="R715" s="254">
        <f t="shared" si="47"/>
        <v>0</v>
      </c>
      <c r="S715" s="211"/>
      <c r="U715" s="257">
        <f>'Initial Info Client Demographic'!D701</f>
        <v>0</v>
      </c>
      <c r="W715" s="179">
        <f>'Initial Info Client Demographic'!E701</f>
        <v>0</v>
      </c>
      <c r="X715" s="182">
        <f>'Initial Info Client Demographic'!F701</f>
        <v>0</v>
      </c>
      <c r="Y715" s="183">
        <f>'Initial Info Client Demographic'!G701</f>
        <v>0</v>
      </c>
      <c r="Z715" s="179">
        <f>'Initial Info Client Demographic'!H701</f>
        <v>0</v>
      </c>
      <c r="AA715" s="182">
        <f>'Initial Info Client Demographic'!I701</f>
        <v>0</v>
      </c>
      <c r="AB715" s="183">
        <f>'Initial Info Client Demographic'!E701</f>
        <v>0</v>
      </c>
      <c r="AC715" s="183">
        <f>'Initial Info Client Demographic'!F701</f>
        <v>0</v>
      </c>
      <c r="AD715" s="183">
        <f>'Initial Info Client Demographic'!G701</f>
        <v>0</v>
      </c>
      <c r="AE715" s="183">
        <f>'Initial Info Client Demographic'!H701</f>
        <v>0</v>
      </c>
      <c r="AF715" s="183">
        <f>'Initial Info Client Demographic'!I701</f>
        <v>0</v>
      </c>
      <c r="AG715" s="183">
        <f>'Initial Info Client Demographic'!J701</f>
        <v>0</v>
      </c>
    </row>
    <row r="716" spans="1:33" ht="50.1" customHeight="1" x14ac:dyDescent="0.25">
      <c r="A716" s="2">
        <f t="shared" si="48"/>
        <v>689</v>
      </c>
      <c r="B716" s="319">
        <f>'Initial Info Client Demographic'!B702</f>
        <v>0</v>
      </c>
      <c r="C716" s="320">
        <f>'Initial Info Client Demographic'!C702</f>
        <v>0</v>
      </c>
      <c r="D716" s="244"/>
      <c r="E716" s="236"/>
      <c r="F716" s="259"/>
      <c r="G716" s="240"/>
      <c r="H716" s="242"/>
      <c r="I716" s="213"/>
      <c r="J716" s="214"/>
      <c r="K716" s="169"/>
      <c r="L716" s="166"/>
      <c r="M716" s="215"/>
      <c r="N716" s="123"/>
      <c r="O716" s="249">
        <f t="shared" si="45"/>
        <v>0</v>
      </c>
      <c r="P716" s="96"/>
      <c r="Q716" s="251">
        <f t="shared" si="46"/>
        <v>0</v>
      </c>
      <c r="R716" s="252">
        <f t="shared" si="47"/>
        <v>0</v>
      </c>
      <c r="S716" s="211"/>
      <c r="U716" s="257">
        <f>'Initial Info Client Demographic'!D702</f>
        <v>0</v>
      </c>
      <c r="W716" s="179">
        <f>'Initial Info Client Demographic'!E702</f>
        <v>0</v>
      </c>
      <c r="X716" s="182">
        <f>'Initial Info Client Demographic'!F702</f>
        <v>0</v>
      </c>
      <c r="Y716" s="183">
        <f>'Initial Info Client Demographic'!G702</f>
        <v>0</v>
      </c>
      <c r="Z716" s="179">
        <f>'Initial Info Client Demographic'!H702</f>
        <v>0</v>
      </c>
      <c r="AA716" s="182">
        <f>'Initial Info Client Demographic'!I702</f>
        <v>0</v>
      </c>
      <c r="AB716" s="183">
        <f>'Initial Info Client Demographic'!E702</f>
        <v>0</v>
      </c>
      <c r="AC716" s="183">
        <f>'Initial Info Client Demographic'!F702</f>
        <v>0</v>
      </c>
      <c r="AD716" s="183">
        <f>'Initial Info Client Demographic'!G702</f>
        <v>0</v>
      </c>
      <c r="AE716" s="183">
        <f>'Initial Info Client Demographic'!H702</f>
        <v>0</v>
      </c>
      <c r="AF716" s="183">
        <f>'Initial Info Client Demographic'!I702</f>
        <v>0</v>
      </c>
      <c r="AG716" s="183">
        <f>'Initial Info Client Demographic'!J702</f>
        <v>0</v>
      </c>
    </row>
    <row r="717" spans="1:33" ht="50.1" customHeight="1" x14ac:dyDescent="0.25">
      <c r="A717" s="2">
        <f t="shared" si="48"/>
        <v>690</v>
      </c>
      <c r="B717" s="321">
        <f>'Initial Info Client Demographic'!B703</f>
        <v>0</v>
      </c>
      <c r="C717" s="322">
        <f>'Initial Info Client Demographic'!C703</f>
        <v>0</v>
      </c>
      <c r="D717" s="229"/>
      <c r="E717" s="237"/>
      <c r="F717" s="234"/>
      <c r="G717" s="241"/>
      <c r="H717" s="243"/>
      <c r="I717" s="213"/>
      <c r="J717" s="214"/>
      <c r="K717" s="168"/>
      <c r="L717" s="167"/>
      <c r="M717" s="216"/>
      <c r="N717" s="141"/>
      <c r="O717" s="249">
        <f t="shared" si="45"/>
        <v>0</v>
      </c>
      <c r="P717" s="140"/>
      <c r="Q717" s="253">
        <f t="shared" si="46"/>
        <v>0</v>
      </c>
      <c r="R717" s="254">
        <f t="shared" si="47"/>
        <v>0</v>
      </c>
      <c r="S717" s="211"/>
      <c r="U717" s="257">
        <f>'Initial Info Client Demographic'!D703</f>
        <v>0</v>
      </c>
      <c r="W717" s="179">
        <f>'Initial Info Client Demographic'!E703</f>
        <v>0</v>
      </c>
      <c r="X717" s="182">
        <f>'Initial Info Client Demographic'!F703</f>
        <v>0</v>
      </c>
      <c r="Y717" s="183">
        <f>'Initial Info Client Demographic'!G703</f>
        <v>0</v>
      </c>
      <c r="Z717" s="179">
        <f>'Initial Info Client Demographic'!H703</f>
        <v>0</v>
      </c>
      <c r="AA717" s="182">
        <f>'Initial Info Client Demographic'!I703</f>
        <v>0</v>
      </c>
      <c r="AB717" s="183">
        <f>'Initial Info Client Demographic'!E703</f>
        <v>0</v>
      </c>
      <c r="AC717" s="183">
        <f>'Initial Info Client Demographic'!F703</f>
        <v>0</v>
      </c>
      <c r="AD717" s="183">
        <f>'Initial Info Client Demographic'!G703</f>
        <v>0</v>
      </c>
      <c r="AE717" s="183">
        <f>'Initial Info Client Demographic'!H703</f>
        <v>0</v>
      </c>
      <c r="AF717" s="183">
        <f>'Initial Info Client Demographic'!I703</f>
        <v>0</v>
      </c>
      <c r="AG717" s="183">
        <f>'Initial Info Client Demographic'!J703</f>
        <v>0</v>
      </c>
    </row>
    <row r="718" spans="1:33" ht="50.1" customHeight="1" x14ac:dyDescent="0.25">
      <c r="A718" s="2">
        <f t="shared" si="48"/>
        <v>691</v>
      </c>
      <c r="B718" s="319">
        <f>'Initial Info Client Demographic'!B704</f>
        <v>0</v>
      </c>
      <c r="C718" s="320">
        <f>'Initial Info Client Demographic'!C704</f>
        <v>0</v>
      </c>
      <c r="D718" s="244"/>
      <c r="E718" s="236"/>
      <c r="F718" s="259"/>
      <c r="G718" s="238"/>
      <c r="H718" s="242"/>
      <c r="I718" s="213"/>
      <c r="J718" s="214"/>
      <c r="K718" s="169"/>
      <c r="L718" s="166"/>
      <c r="M718" s="215"/>
      <c r="N718" s="123"/>
      <c r="O718" s="249">
        <f t="shared" si="45"/>
        <v>0</v>
      </c>
      <c r="P718" s="96"/>
      <c r="Q718" s="251">
        <f t="shared" si="46"/>
        <v>0</v>
      </c>
      <c r="R718" s="252">
        <f t="shared" si="47"/>
        <v>0</v>
      </c>
      <c r="S718" s="211"/>
      <c r="U718" s="257">
        <f>'Initial Info Client Demographic'!D704</f>
        <v>0</v>
      </c>
      <c r="W718" s="179">
        <f>'Initial Info Client Demographic'!E704</f>
        <v>0</v>
      </c>
      <c r="X718" s="182">
        <f>'Initial Info Client Demographic'!F704</f>
        <v>0</v>
      </c>
      <c r="Y718" s="183">
        <f>'Initial Info Client Demographic'!G704</f>
        <v>0</v>
      </c>
      <c r="Z718" s="179">
        <f>'Initial Info Client Demographic'!H704</f>
        <v>0</v>
      </c>
      <c r="AA718" s="182">
        <f>'Initial Info Client Demographic'!I704</f>
        <v>0</v>
      </c>
      <c r="AB718" s="183">
        <f>'Initial Info Client Demographic'!E704</f>
        <v>0</v>
      </c>
      <c r="AC718" s="183">
        <f>'Initial Info Client Demographic'!F704</f>
        <v>0</v>
      </c>
      <c r="AD718" s="183">
        <f>'Initial Info Client Demographic'!G704</f>
        <v>0</v>
      </c>
      <c r="AE718" s="183">
        <f>'Initial Info Client Demographic'!H704</f>
        <v>0</v>
      </c>
      <c r="AF718" s="183">
        <f>'Initial Info Client Demographic'!I704</f>
        <v>0</v>
      </c>
      <c r="AG718" s="183">
        <f>'Initial Info Client Demographic'!J704</f>
        <v>0</v>
      </c>
    </row>
    <row r="719" spans="1:33" ht="50.1" customHeight="1" x14ac:dyDescent="0.25">
      <c r="A719" s="2">
        <f t="shared" si="48"/>
        <v>692</v>
      </c>
      <c r="B719" s="321">
        <f>'Initial Info Client Demographic'!B705</f>
        <v>0</v>
      </c>
      <c r="C719" s="322">
        <f>'Initial Info Client Demographic'!C705</f>
        <v>0</v>
      </c>
      <c r="D719" s="229"/>
      <c r="E719" s="237"/>
      <c r="F719" s="234"/>
      <c r="G719" s="239"/>
      <c r="H719" s="243"/>
      <c r="I719" s="213"/>
      <c r="J719" s="214"/>
      <c r="K719" s="168"/>
      <c r="L719" s="167"/>
      <c r="M719" s="216"/>
      <c r="N719" s="141"/>
      <c r="O719" s="249">
        <f t="shared" si="45"/>
        <v>0</v>
      </c>
      <c r="P719" s="140"/>
      <c r="Q719" s="253">
        <f t="shared" si="46"/>
        <v>0</v>
      </c>
      <c r="R719" s="254">
        <f t="shared" si="47"/>
        <v>0</v>
      </c>
      <c r="S719" s="211"/>
      <c r="U719" s="257">
        <f>'Initial Info Client Demographic'!D705</f>
        <v>0</v>
      </c>
      <c r="W719" s="179">
        <f>'Initial Info Client Demographic'!E705</f>
        <v>0</v>
      </c>
      <c r="X719" s="182">
        <f>'Initial Info Client Demographic'!F705</f>
        <v>0</v>
      </c>
      <c r="Y719" s="183">
        <f>'Initial Info Client Demographic'!G705</f>
        <v>0</v>
      </c>
      <c r="Z719" s="179">
        <f>'Initial Info Client Demographic'!H705</f>
        <v>0</v>
      </c>
      <c r="AA719" s="182">
        <f>'Initial Info Client Demographic'!I705</f>
        <v>0</v>
      </c>
      <c r="AB719" s="183">
        <f>'Initial Info Client Demographic'!E705</f>
        <v>0</v>
      </c>
      <c r="AC719" s="183">
        <f>'Initial Info Client Demographic'!F705</f>
        <v>0</v>
      </c>
      <c r="AD719" s="183">
        <f>'Initial Info Client Demographic'!G705</f>
        <v>0</v>
      </c>
      <c r="AE719" s="183">
        <f>'Initial Info Client Demographic'!H705</f>
        <v>0</v>
      </c>
      <c r="AF719" s="183">
        <f>'Initial Info Client Demographic'!I705</f>
        <v>0</v>
      </c>
      <c r="AG719" s="183">
        <f>'Initial Info Client Demographic'!J705</f>
        <v>0</v>
      </c>
    </row>
    <row r="720" spans="1:33" ht="50.1" customHeight="1" x14ac:dyDescent="0.25">
      <c r="A720" s="2">
        <f t="shared" si="48"/>
        <v>693</v>
      </c>
      <c r="B720" s="319">
        <f>'Initial Info Client Demographic'!B706</f>
        <v>0</v>
      </c>
      <c r="C720" s="320">
        <f>'Initial Info Client Demographic'!C706</f>
        <v>0</v>
      </c>
      <c r="D720" s="244"/>
      <c r="E720" s="236"/>
      <c r="F720" s="259"/>
      <c r="G720" s="238"/>
      <c r="H720" s="242"/>
      <c r="I720" s="213"/>
      <c r="J720" s="214"/>
      <c r="K720" s="169"/>
      <c r="L720" s="166"/>
      <c r="M720" s="215"/>
      <c r="N720" s="123"/>
      <c r="O720" s="249">
        <f t="shared" si="45"/>
        <v>0</v>
      </c>
      <c r="P720" s="96"/>
      <c r="Q720" s="251">
        <f t="shared" si="46"/>
        <v>0</v>
      </c>
      <c r="R720" s="252">
        <f t="shared" si="47"/>
        <v>0</v>
      </c>
      <c r="S720" s="211"/>
      <c r="U720" s="257">
        <f>'Initial Info Client Demographic'!D706</f>
        <v>0</v>
      </c>
      <c r="W720" s="179">
        <f>'Initial Info Client Demographic'!E706</f>
        <v>0</v>
      </c>
      <c r="X720" s="182">
        <f>'Initial Info Client Demographic'!F706</f>
        <v>0</v>
      </c>
      <c r="Y720" s="183">
        <f>'Initial Info Client Demographic'!G706</f>
        <v>0</v>
      </c>
      <c r="Z720" s="179">
        <f>'Initial Info Client Demographic'!H706</f>
        <v>0</v>
      </c>
      <c r="AA720" s="182">
        <f>'Initial Info Client Demographic'!I706</f>
        <v>0</v>
      </c>
      <c r="AB720" s="183">
        <f>'Initial Info Client Demographic'!E706</f>
        <v>0</v>
      </c>
      <c r="AC720" s="183">
        <f>'Initial Info Client Demographic'!F706</f>
        <v>0</v>
      </c>
      <c r="AD720" s="183">
        <f>'Initial Info Client Demographic'!G706</f>
        <v>0</v>
      </c>
      <c r="AE720" s="183">
        <f>'Initial Info Client Demographic'!H706</f>
        <v>0</v>
      </c>
      <c r="AF720" s="183">
        <f>'Initial Info Client Demographic'!I706</f>
        <v>0</v>
      </c>
      <c r="AG720" s="183">
        <f>'Initial Info Client Demographic'!J706</f>
        <v>0</v>
      </c>
    </row>
    <row r="721" spans="1:33" ht="50.1" customHeight="1" x14ac:dyDescent="0.25">
      <c r="A721" s="2">
        <f t="shared" si="48"/>
        <v>694</v>
      </c>
      <c r="B721" s="321">
        <f>'Initial Info Client Demographic'!B707</f>
        <v>0</v>
      </c>
      <c r="C721" s="322">
        <f>'Initial Info Client Demographic'!C707</f>
        <v>0</v>
      </c>
      <c r="D721" s="229"/>
      <c r="E721" s="237"/>
      <c r="F721" s="234"/>
      <c r="G721" s="239"/>
      <c r="H721" s="243"/>
      <c r="I721" s="213"/>
      <c r="J721" s="214"/>
      <c r="K721" s="168"/>
      <c r="L721" s="167"/>
      <c r="M721" s="216"/>
      <c r="N721" s="141"/>
      <c r="O721" s="249">
        <f t="shared" si="45"/>
        <v>0</v>
      </c>
      <c r="P721" s="140"/>
      <c r="Q721" s="253">
        <f t="shared" si="46"/>
        <v>0</v>
      </c>
      <c r="R721" s="254">
        <f t="shared" si="47"/>
        <v>0</v>
      </c>
      <c r="S721" s="211"/>
      <c r="U721" s="257">
        <f>'Initial Info Client Demographic'!D707</f>
        <v>0</v>
      </c>
      <c r="W721" s="179">
        <f>'Initial Info Client Demographic'!E707</f>
        <v>0</v>
      </c>
      <c r="X721" s="182">
        <f>'Initial Info Client Demographic'!F707</f>
        <v>0</v>
      </c>
      <c r="Y721" s="183">
        <f>'Initial Info Client Demographic'!G707</f>
        <v>0</v>
      </c>
      <c r="Z721" s="179">
        <f>'Initial Info Client Demographic'!H707</f>
        <v>0</v>
      </c>
      <c r="AA721" s="182">
        <f>'Initial Info Client Demographic'!I707</f>
        <v>0</v>
      </c>
      <c r="AB721" s="183">
        <f>'Initial Info Client Demographic'!E707</f>
        <v>0</v>
      </c>
      <c r="AC721" s="183">
        <f>'Initial Info Client Demographic'!F707</f>
        <v>0</v>
      </c>
      <c r="AD721" s="183">
        <f>'Initial Info Client Demographic'!G707</f>
        <v>0</v>
      </c>
      <c r="AE721" s="183">
        <f>'Initial Info Client Demographic'!H707</f>
        <v>0</v>
      </c>
      <c r="AF721" s="183">
        <f>'Initial Info Client Demographic'!I707</f>
        <v>0</v>
      </c>
      <c r="AG721" s="183">
        <f>'Initial Info Client Demographic'!J707</f>
        <v>0</v>
      </c>
    </row>
    <row r="722" spans="1:33" ht="50.1" customHeight="1" x14ac:dyDescent="0.25">
      <c r="A722" s="2">
        <f t="shared" si="48"/>
        <v>695</v>
      </c>
      <c r="B722" s="319">
        <f>'Initial Info Client Demographic'!B708</f>
        <v>0</v>
      </c>
      <c r="C722" s="320">
        <f>'Initial Info Client Demographic'!C708</f>
        <v>0</v>
      </c>
      <c r="D722" s="244"/>
      <c r="E722" s="236"/>
      <c r="F722" s="259"/>
      <c r="G722" s="238"/>
      <c r="H722" s="242"/>
      <c r="I722" s="213"/>
      <c r="J722" s="214"/>
      <c r="K722" s="169"/>
      <c r="L722" s="166"/>
      <c r="M722" s="215"/>
      <c r="N722" s="123"/>
      <c r="O722" s="249">
        <f t="shared" si="45"/>
        <v>0</v>
      </c>
      <c r="P722" s="96"/>
      <c r="Q722" s="251">
        <f t="shared" si="46"/>
        <v>0</v>
      </c>
      <c r="R722" s="252">
        <f t="shared" si="47"/>
        <v>0</v>
      </c>
      <c r="S722" s="211"/>
      <c r="U722" s="257">
        <f>'Initial Info Client Demographic'!D708</f>
        <v>0</v>
      </c>
      <c r="W722" s="179">
        <f>'Initial Info Client Demographic'!E708</f>
        <v>0</v>
      </c>
      <c r="X722" s="182">
        <f>'Initial Info Client Demographic'!F708</f>
        <v>0</v>
      </c>
      <c r="Y722" s="183">
        <f>'Initial Info Client Demographic'!G708</f>
        <v>0</v>
      </c>
      <c r="Z722" s="179">
        <f>'Initial Info Client Demographic'!H708</f>
        <v>0</v>
      </c>
      <c r="AA722" s="182">
        <f>'Initial Info Client Demographic'!I708</f>
        <v>0</v>
      </c>
      <c r="AB722" s="183">
        <f>'Initial Info Client Demographic'!E708</f>
        <v>0</v>
      </c>
      <c r="AC722" s="183">
        <f>'Initial Info Client Demographic'!F708</f>
        <v>0</v>
      </c>
      <c r="AD722" s="183">
        <f>'Initial Info Client Demographic'!G708</f>
        <v>0</v>
      </c>
      <c r="AE722" s="183">
        <f>'Initial Info Client Demographic'!H708</f>
        <v>0</v>
      </c>
      <c r="AF722" s="183">
        <f>'Initial Info Client Demographic'!I708</f>
        <v>0</v>
      </c>
      <c r="AG722" s="183">
        <f>'Initial Info Client Demographic'!J708</f>
        <v>0</v>
      </c>
    </row>
    <row r="723" spans="1:33" ht="50.1" customHeight="1" x14ac:dyDescent="0.25">
      <c r="A723" s="2">
        <f t="shared" si="48"/>
        <v>696</v>
      </c>
      <c r="B723" s="321">
        <f>'Initial Info Client Demographic'!B709</f>
        <v>0</v>
      </c>
      <c r="C723" s="322">
        <f>'Initial Info Client Demographic'!C709</f>
        <v>0</v>
      </c>
      <c r="D723" s="229"/>
      <c r="E723" s="237"/>
      <c r="F723" s="234"/>
      <c r="G723" s="239"/>
      <c r="H723" s="243"/>
      <c r="I723" s="213"/>
      <c r="J723" s="214"/>
      <c r="K723" s="168"/>
      <c r="L723" s="167"/>
      <c r="M723" s="216"/>
      <c r="N723" s="141"/>
      <c r="O723" s="249">
        <f t="shared" si="45"/>
        <v>0</v>
      </c>
      <c r="P723" s="140"/>
      <c r="Q723" s="253">
        <f t="shared" si="46"/>
        <v>0</v>
      </c>
      <c r="R723" s="254">
        <f t="shared" si="47"/>
        <v>0</v>
      </c>
      <c r="S723" s="211"/>
      <c r="U723" s="257">
        <f>'Initial Info Client Demographic'!D709</f>
        <v>0</v>
      </c>
      <c r="W723" s="179">
        <f>'Initial Info Client Demographic'!E709</f>
        <v>0</v>
      </c>
      <c r="X723" s="182">
        <f>'Initial Info Client Demographic'!F709</f>
        <v>0</v>
      </c>
      <c r="Y723" s="183">
        <f>'Initial Info Client Demographic'!G709</f>
        <v>0</v>
      </c>
      <c r="Z723" s="179">
        <f>'Initial Info Client Demographic'!H709</f>
        <v>0</v>
      </c>
      <c r="AA723" s="182">
        <f>'Initial Info Client Demographic'!I709</f>
        <v>0</v>
      </c>
      <c r="AB723" s="183">
        <f>'Initial Info Client Demographic'!E709</f>
        <v>0</v>
      </c>
      <c r="AC723" s="183">
        <f>'Initial Info Client Demographic'!F709</f>
        <v>0</v>
      </c>
      <c r="AD723" s="183">
        <f>'Initial Info Client Demographic'!G709</f>
        <v>0</v>
      </c>
      <c r="AE723" s="183">
        <f>'Initial Info Client Demographic'!H709</f>
        <v>0</v>
      </c>
      <c r="AF723" s="183">
        <f>'Initial Info Client Demographic'!I709</f>
        <v>0</v>
      </c>
      <c r="AG723" s="183">
        <f>'Initial Info Client Demographic'!J709</f>
        <v>0</v>
      </c>
    </row>
    <row r="724" spans="1:33" ht="50.1" customHeight="1" x14ac:dyDescent="0.25">
      <c r="A724" s="2">
        <f t="shared" si="48"/>
        <v>697</v>
      </c>
      <c r="B724" s="319">
        <f>'Initial Info Client Demographic'!B710</f>
        <v>0</v>
      </c>
      <c r="C724" s="320">
        <f>'Initial Info Client Demographic'!C710</f>
        <v>0</v>
      </c>
      <c r="D724" s="244"/>
      <c r="E724" s="236"/>
      <c r="F724" s="259"/>
      <c r="G724" s="238"/>
      <c r="H724" s="242"/>
      <c r="I724" s="213"/>
      <c r="J724" s="214"/>
      <c r="K724" s="169"/>
      <c r="L724" s="166"/>
      <c r="M724" s="215"/>
      <c r="N724" s="123"/>
      <c r="O724" s="249">
        <f t="shared" si="45"/>
        <v>0</v>
      </c>
      <c r="P724" s="96"/>
      <c r="Q724" s="251">
        <f t="shared" si="46"/>
        <v>0</v>
      </c>
      <c r="R724" s="252">
        <f t="shared" si="47"/>
        <v>0</v>
      </c>
      <c r="S724" s="211"/>
      <c r="U724" s="257">
        <f>'Initial Info Client Demographic'!D710</f>
        <v>0</v>
      </c>
      <c r="W724" s="179">
        <f>'Initial Info Client Demographic'!E710</f>
        <v>0</v>
      </c>
      <c r="X724" s="182">
        <f>'Initial Info Client Demographic'!F710</f>
        <v>0</v>
      </c>
      <c r="Y724" s="183">
        <f>'Initial Info Client Demographic'!G710</f>
        <v>0</v>
      </c>
      <c r="Z724" s="179">
        <f>'Initial Info Client Demographic'!H710</f>
        <v>0</v>
      </c>
      <c r="AA724" s="182">
        <f>'Initial Info Client Demographic'!I710</f>
        <v>0</v>
      </c>
      <c r="AB724" s="183">
        <f>'Initial Info Client Demographic'!E710</f>
        <v>0</v>
      </c>
      <c r="AC724" s="183">
        <f>'Initial Info Client Demographic'!F710</f>
        <v>0</v>
      </c>
      <c r="AD724" s="183">
        <f>'Initial Info Client Demographic'!G710</f>
        <v>0</v>
      </c>
      <c r="AE724" s="183">
        <f>'Initial Info Client Demographic'!H710</f>
        <v>0</v>
      </c>
      <c r="AF724" s="183">
        <f>'Initial Info Client Demographic'!I710</f>
        <v>0</v>
      </c>
      <c r="AG724" s="183">
        <f>'Initial Info Client Demographic'!J710</f>
        <v>0</v>
      </c>
    </row>
    <row r="725" spans="1:33" ht="50.1" customHeight="1" x14ac:dyDescent="0.25">
      <c r="A725" s="2">
        <f t="shared" si="48"/>
        <v>698</v>
      </c>
      <c r="B725" s="321">
        <f>'Initial Info Client Demographic'!B711</f>
        <v>0</v>
      </c>
      <c r="C725" s="322">
        <f>'Initial Info Client Demographic'!C711</f>
        <v>0</v>
      </c>
      <c r="D725" s="229"/>
      <c r="E725" s="237"/>
      <c r="F725" s="234"/>
      <c r="G725" s="239"/>
      <c r="H725" s="243"/>
      <c r="I725" s="213"/>
      <c r="J725" s="214"/>
      <c r="K725" s="168"/>
      <c r="L725" s="167"/>
      <c r="M725" s="216"/>
      <c r="N725" s="141"/>
      <c r="O725" s="249">
        <f t="shared" si="45"/>
        <v>0</v>
      </c>
      <c r="P725" s="140"/>
      <c r="Q725" s="253">
        <f t="shared" si="46"/>
        <v>0</v>
      </c>
      <c r="R725" s="254">
        <f t="shared" si="47"/>
        <v>0</v>
      </c>
      <c r="S725" s="211"/>
      <c r="U725" s="257">
        <f>'Initial Info Client Demographic'!D711</f>
        <v>0</v>
      </c>
      <c r="W725" s="179">
        <f>'Initial Info Client Demographic'!E711</f>
        <v>0</v>
      </c>
      <c r="X725" s="182">
        <f>'Initial Info Client Demographic'!F711</f>
        <v>0</v>
      </c>
      <c r="Y725" s="183">
        <f>'Initial Info Client Demographic'!G711</f>
        <v>0</v>
      </c>
      <c r="Z725" s="179">
        <f>'Initial Info Client Demographic'!H711</f>
        <v>0</v>
      </c>
      <c r="AA725" s="182">
        <f>'Initial Info Client Demographic'!I711</f>
        <v>0</v>
      </c>
      <c r="AB725" s="183">
        <f>'Initial Info Client Demographic'!E711</f>
        <v>0</v>
      </c>
      <c r="AC725" s="183">
        <f>'Initial Info Client Demographic'!F711</f>
        <v>0</v>
      </c>
      <c r="AD725" s="183">
        <f>'Initial Info Client Demographic'!G711</f>
        <v>0</v>
      </c>
      <c r="AE725" s="183">
        <f>'Initial Info Client Demographic'!H711</f>
        <v>0</v>
      </c>
      <c r="AF725" s="183">
        <f>'Initial Info Client Demographic'!I711</f>
        <v>0</v>
      </c>
      <c r="AG725" s="183">
        <f>'Initial Info Client Demographic'!J711</f>
        <v>0</v>
      </c>
    </row>
    <row r="726" spans="1:33" ht="50.1" customHeight="1" x14ac:dyDescent="0.25">
      <c r="A726" s="2">
        <f t="shared" si="48"/>
        <v>699</v>
      </c>
      <c r="B726" s="319">
        <f>'Initial Info Client Demographic'!B712</f>
        <v>0</v>
      </c>
      <c r="C726" s="320">
        <f>'Initial Info Client Demographic'!C712</f>
        <v>0</v>
      </c>
      <c r="D726" s="244"/>
      <c r="E726" s="236"/>
      <c r="F726" s="259"/>
      <c r="G726" s="240"/>
      <c r="H726" s="242"/>
      <c r="I726" s="213"/>
      <c r="J726" s="214"/>
      <c r="K726" s="169"/>
      <c r="L726" s="166"/>
      <c r="M726" s="215"/>
      <c r="N726" s="123"/>
      <c r="O726" s="249">
        <f t="shared" si="45"/>
        <v>0</v>
      </c>
      <c r="P726" s="96"/>
      <c r="Q726" s="251">
        <f t="shared" si="46"/>
        <v>0</v>
      </c>
      <c r="R726" s="252">
        <f t="shared" si="47"/>
        <v>0</v>
      </c>
      <c r="S726" s="211"/>
      <c r="U726" s="257">
        <f>'Initial Info Client Demographic'!D712</f>
        <v>0</v>
      </c>
      <c r="W726" s="179">
        <f>'Initial Info Client Demographic'!E712</f>
        <v>0</v>
      </c>
      <c r="X726" s="182">
        <f>'Initial Info Client Demographic'!F712</f>
        <v>0</v>
      </c>
      <c r="Y726" s="183">
        <f>'Initial Info Client Demographic'!G712</f>
        <v>0</v>
      </c>
      <c r="Z726" s="179">
        <f>'Initial Info Client Demographic'!H712</f>
        <v>0</v>
      </c>
      <c r="AA726" s="182">
        <f>'Initial Info Client Demographic'!I712</f>
        <v>0</v>
      </c>
      <c r="AB726" s="183">
        <f>'Initial Info Client Demographic'!E712</f>
        <v>0</v>
      </c>
      <c r="AC726" s="183">
        <f>'Initial Info Client Demographic'!F712</f>
        <v>0</v>
      </c>
      <c r="AD726" s="183">
        <f>'Initial Info Client Demographic'!G712</f>
        <v>0</v>
      </c>
      <c r="AE726" s="183">
        <f>'Initial Info Client Demographic'!H712</f>
        <v>0</v>
      </c>
      <c r="AF726" s="183">
        <f>'Initial Info Client Demographic'!I712</f>
        <v>0</v>
      </c>
      <c r="AG726" s="183">
        <f>'Initial Info Client Demographic'!J712</f>
        <v>0</v>
      </c>
    </row>
    <row r="727" spans="1:33" ht="50.1" customHeight="1" x14ac:dyDescent="0.25">
      <c r="A727" s="2">
        <f t="shared" si="48"/>
        <v>700</v>
      </c>
      <c r="B727" s="321">
        <f>'Initial Info Client Demographic'!B713</f>
        <v>0</v>
      </c>
      <c r="C727" s="322">
        <f>'Initial Info Client Demographic'!C713</f>
        <v>0</v>
      </c>
      <c r="D727" s="229"/>
      <c r="E727" s="237"/>
      <c r="F727" s="234"/>
      <c r="G727" s="241"/>
      <c r="H727" s="243"/>
      <c r="I727" s="213"/>
      <c r="J727" s="214"/>
      <c r="K727" s="168"/>
      <c r="L727" s="167"/>
      <c r="M727" s="216"/>
      <c r="N727" s="141"/>
      <c r="O727" s="249">
        <f t="shared" si="45"/>
        <v>0</v>
      </c>
      <c r="P727" s="140"/>
      <c r="Q727" s="253">
        <f t="shared" si="46"/>
        <v>0</v>
      </c>
      <c r="R727" s="254">
        <f t="shared" si="47"/>
        <v>0</v>
      </c>
      <c r="S727" s="211"/>
      <c r="U727" s="257">
        <f>'Initial Info Client Demographic'!D713</f>
        <v>0</v>
      </c>
      <c r="W727" s="179">
        <f>'Initial Info Client Demographic'!E713</f>
        <v>0</v>
      </c>
      <c r="X727" s="182">
        <f>'Initial Info Client Demographic'!F713</f>
        <v>0</v>
      </c>
      <c r="Y727" s="183">
        <f>'Initial Info Client Demographic'!G713</f>
        <v>0</v>
      </c>
      <c r="Z727" s="179">
        <f>'Initial Info Client Demographic'!H713</f>
        <v>0</v>
      </c>
      <c r="AA727" s="182">
        <f>'Initial Info Client Demographic'!I713</f>
        <v>0</v>
      </c>
      <c r="AB727" s="183">
        <f>'Initial Info Client Demographic'!E713</f>
        <v>0</v>
      </c>
      <c r="AC727" s="183">
        <f>'Initial Info Client Demographic'!F713</f>
        <v>0</v>
      </c>
      <c r="AD727" s="183">
        <f>'Initial Info Client Demographic'!G713</f>
        <v>0</v>
      </c>
      <c r="AE727" s="183">
        <f>'Initial Info Client Demographic'!H713</f>
        <v>0</v>
      </c>
      <c r="AF727" s="183">
        <f>'Initial Info Client Demographic'!I713</f>
        <v>0</v>
      </c>
      <c r="AG727" s="183">
        <f>'Initial Info Client Demographic'!J713</f>
        <v>0</v>
      </c>
    </row>
    <row r="728" spans="1:33" ht="50.1" customHeight="1" x14ac:dyDescent="0.25">
      <c r="A728" s="2">
        <f t="shared" si="48"/>
        <v>701</v>
      </c>
      <c r="B728" s="319">
        <f>'Initial Info Client Demographic'!B714</f>
        <v>0</v>
      </c>
      <c r="C728" s="320">
        <f>'Initial Info Client Demographic'!C714</f>
        <v>0</v>
      </c>
      <c r="D728" s="244"/>
      <c r="E728" s="236"/>
      <c r="F728" s="259"/>
      <c r="G728" s="238"/>
      <c r="H728" s="242"/>
      <c r="I728" s="213"/>
      <c r="J728" s="214"/>
      <c r="K728" s="169"/>
      <c r="L728" s="166"/>
      <c r="M728" s="215"/>
      <c r="N728" s="123"/>
      <c r="O728" s="249">
        <f t="shared" si="45"/>
        <v>0</v>
      </c>
      <c r="P728" s="96"/>
      <c r="Q728" s="251">
        <f t="shared" si="46"/>
        <v>0</v>
      </c>
      <c r="R728" s="252">
        <f t="shared" si="47"/>
        <v>0</v>
      </c>
      <c r="S728" s="211"/>
      <c r="U728" s="257">
        <f>'Initial Info Client Demographic'!D714</f>
        <v>0</v>
      </c>
      <c r="W728" s="179">
        <f>'Initial Info Client Demographic'!E714</f>
        <v>0</v>
      </c>
      <c r="X728" s="182">
        <f>'Initial Info Client Demographic'!F714</f>
        <v>0</v>
      </c>
      <c r="Y728" s="183">
        <f>'Initial Info Client Demographic'!G714</f>
        <v>0</v>
      </c>
      <c r="Z728" s="179">
        <f>'Initial Info Client Demographic'!H714</f>
        <v>0</v>
      </c>
      <c r="AA728" s="182">
        <f>'Initial Info Client Demographic'!I714</f>
        <v>0</v>
      </c>
      <c r="AB728" s="183">
        <f>'Initial Info Client Demographic'!E714</f>
        <v>0</v>
      </c>
      <c r="AC728" s="183">
        <f>'Initial Info Client Demographic'!F714</f>
        <v>0</v>
      </c>
      <c r="AD728" s="183">
        <f>'Initial Info Client Demographic'!G714</f>
        <v>0</v>
      </c>
      <c r="AE728" s="183">
        <f>'Initial Info Client Demographic'!H714</f>
        <v>0</v>
      </c>
      <c r="AF728" s="183">
        <f>'Initial Info Client Demographic'!I714</f>
        <v>0</v>
      </c>
      <c r="AG728" s="183">
        <f>'Initial Info Client Demographic'!J714</f>
        <v>0</v>
      </c>
    </row>
    <row r="729" spans="1:33" ht="50.1" customHeight="1" x14ac:dyDescent="0.25">
      <c r="A729" s="2">
        <f t="shared" si="48"/>
        <v>702</v>
      </c>
      <c r="B729" s="321">
        <f>'Initial Info Client Demographic'!B715</f>
        <v>0</v>
      </c>
      <c r="C729" s="322">
        <f>'Initial Info Client Demographic'!C715</f>
        <v>0</v>
      </c>
      <c r="D729" s="229"/>
      <c r="E729" s="237"/>
      <c r="F729" s="234"/>
      <c r="G729" s="239"/>
      <c r="H729" s="243"/>
      <c r="I729" s="213"/>
      <c r="J729" s="214"/>
      <c r="K729" s="168"/>
      <c r="L729" s="167"/>
      <c r="M729" s="216"/>
      <c r="N729" s="141"/>
      <c r="O729" s="249">
        <f t="shared" si="45"/>
        <v>0</v>
      </c>
      <c r="P729" s="140"/>
      <c r="Q729" s="253">
        <f t="shared" si="46"/>
        <v>0</v>
      </c>
      <c r="R729" s="254">
        <f t="shared" si="47"/>
        <v>0</v>
      </c>
      <c r="S729" s="211"/>
      <c r="U729" s="257">
        <f>'Initial Info Client Demographic'!D715</f>
        <v>0</v>
      </c>
      <c r="W729" s="179">
        <f>'Initial Info Client Demographic'!E715</f>
        <v>0</v>
      </c>
      <c r="X729" s="182">
        <f>'Initial Info Client Demographic'!F715</f>
        <v>0</v>
      </c>
      <c r="Y729" s="183">
        <f>'Initial Info Client Demographic'!G715</f>
        <v>0</v>
      </c>
      <c r="Z729" s="179">
        <f>'Initial Info Client Demographic'!H715</f>
        <v>0</v>
      </c>
      <c r="AA729" s="182">
        <f>'Initial Info Client Demographic'!I715</f>
        <v>0</v>
      </c>
      <c r="AB729" s="183">
        <f>'Initial Info Client Demographic'!E715</f>
        <v>0</v>
      </c>
      <c r="AC729" s="183">
        <f>'Initial Info Client Demographic'!F715</f>
        <v>0</v>
      </c>
      <c r="AD729" s="183">
        <f>'Initial Info Client Demographic'!G715</f>
        <v>0</v>
      </c>
      <c r="AE729" s="183">
        <f>'Initial Info Client Demographic'!H715</f>
        <v>0</v>
      </c>
      <c r="AF729" s="183">
        <f>'Initial Info Client Demographic'!I715</f>
        <v>0</v>
      </c>
      <c r="AG729" s="183">
        <f>'Initial Info Client Demographic'!J715</f>
        <v>0</v>
      </c>
    </row>
    <row r="730" spans="1:33" ht="50.1" customHeight="1" x14ac:dyDescent="0.25">
      <c r="A730" s="2">
        <f t="shared" si="48"/>
        <v>703</v>
      </c>
      <c r="B730" s="319">
        <f>'Initial Info Client Demographic'!B716</f>
        <v>0</v>
      </c>
      <c r="C730" s="320">
        <f>'Initial Info Client Demographic'!C716</f>
        <v>0</v>
      </c>
      <c r="D730" s="244"/>
      <c r="E730" s="236"/>
      <c r="F730" s="259"/>
      <c r="G730" s="238"/>
      <c r="H730" s="242"/>
      <c r="I730" s="213"/>
      <c r="J730" s="214"/>
      <c r="K730" s="169"/>
      <c r="L730" s="166"/>
      <c r="M730" s="215"/>
      <c r="N730" s="123"/>
      <c r="O730" s="249">
        <f t="shared" si="45"/>
        <v>0</v>
      </c>
      <c r="P730" s="96"/>
      <c r="Q730" s="251">
        <f t="shared" si="46"/>
        <v>0</v>
      </c>
      <c r="R730" s="252">
        <f t="shared" si="47"/>
        <v>0</v>
      </c>
      <c r="S730" s="211"/>
      <c r="U730" s="257">
        <f>'Initial Info Client Demographic'!D716</f>
        <v>0</v>
      </c>
      <c r="W730" s="179">
        <f>'Initial Info Client Demographic'!E716</f>
        <v>0</v>
      </c>
      <c r="X730" s="182">
        <f>'Initial Info Client Demographic'!F716</f>
        <v>0</v>
      </c>
      <c r="Y730" s="183">
        <f>'Initial Info Client Demographic'!G716</f>
        <v>0</v>
      </c>
      <c r="Z730" s="179">
        <f>'Initial Info Client Demographic'!H716</f>
        <v>0</v>
      </c>
      <c r="AA730" s="182">
        <f>'Initial Info Client Demographic'!I716</f>
        <v>0</v>
      </c>
      <c r="AB730" s="183">
        <f>'Initial Info Client Demographic'!E716</f>
        <v>0</v>
      </c>
      <c r="AC730" s="183">
        <f>'Initial Info Client Demographic'!F716</f>
        <v>0</v>
      </c>
      <c r="AD730" s="183">
        <f>'Initial Info Client Demographic'!G716</f>
        <v>0</v>
      </c>
      <c r="AE730" s="183">
        <f>'Initial Info Client Demographic'!H716</f>
        <v>0</v>
      </c>
      <c r="AF730" s="183">
        <f>'Initial Info Client Demographic'!I716</f>
        <v>0</v>
      </c>
      <c r="AG730" s="183">
        <f>'Initial Info Client Demographic'!J716</f>
        <v>0</v>
      </c>
    </row>
    <row r="731" spans="1:33" ht="50.1" customHeight="1" x14ac:dyDescent="0.25">
      <c r="A731" s="2">
        <f t="shared" si="48"/>
        <v>704</v>
      </c>
      <c r="B731" s="321">
        <f>'Initial Info Client Demographic'!B717</f>
        <v>0</v>
      </c>
      <c r="C731" s="322">
        <f>'Initial Info Client Demographic'!C717</f>
        <v>0</v>
      </c>
      <c r="D731" s="229"/>
      <c r="E731" s="237"/>
      <c r="F731" s="234"/>
      <c r="G731" s="239"/>
      <c r="H731" s="243"/>
      <c r="I731" s="213"/>
      <c r="J731" s="214"/>
      <c r="K731" s="168"/>
      <c r="L731" s="167"/>
      <c r="M731" s="216"/>
      <c r="N731" s="141"/>
      <c r="O731" s="249">
        <f t="shared" si="45"/>
        <v>0</v>
      </c>
      <c r="P731" s="140"/>
      <c r="Q731" s="253">
        <f t="shared" si="46"/>
        <v>0</v>
      </c>
      <c r="R731" s="254">
        <f t="shared" si="47"/>
        <v>0</v>
      </c>
      <c r="S731" s="211"/>
      <c r="U731" s="257">
        <f>'Initial Info Client Demographic'!D717</f>
        <v>0</v>
      </c>
      <c r="W731" s="179">
        <f>'Initial Info Client Demographic'!E717</f>
        <v>0</v>
      </c>
      <c r="X731" s="182">
        <f>'Initial Info Client Demographic'!F717</f>
        <v>0</v>
      </c>
      <c r="Y731" s="183">
        <f>'Initial Info Client Demographic'!G717</f>
        <v>0</v>
      </c>
      <c r="Z731" s="179">
        <f>'Initial Info Client Demographic'!H717</f>
        <v>0</v>
      </c>
      <c r="AA731" s="182">
        <f>'Initial Info Client Demographic'!I717</f>
        <v>0</v>
      </c>
      <c r="AB731" s="183">
        <f>'Initial Info Client Demographic'!E717</f>
        <v>0</v>
      </c>
      <c r="AC731" s="183">
        <f>'Initial Info Client Demographic'!F717</f>
        <v>0</v>
      </c>
      <c r="AD731" s="183">
        <f>'Initial Info Client Demographic'!G717</f>
        <v>0</v>
      </c>
      <c r="AE731" s="183">
        <f>'Initial Info Client Demographic'!H717</f>
        <v>0</v>
      </c>
      <c r="AF731" s="183">
        <f>'Initial Info Client Demographic'!I717</f>
        <v>0</v>
      </c>
      <c r="AG731" s="183">
        <f>'Initial Info Client Demographic'!J717</f>
        <v>0</v>
      </c>
    </row>
    <row r="732" spans="1:33" ht="50.1" customHeight="1" x14ac:dyDescent="0.25">
      <c r="A732" s="2">
        <f t="shared" si="48"/>
        <v>705</v>
      </c>
      <c r="B732" s="319">
        <f>'Initial Info Client Demographic'!B718</f>
        <v>0</v>
      </c>
      <c r="C732" s="320">
        <f>'Initial Info Client Demographic'!C718</f>
        <v>0</v>
      </c>
      <c r="D732" s="244"/>
      <c r="E732" s="236"/>
      <c r="F732" s="259"/>
      <c r="G732" s="238"/>
      <c r="H732" s="242"/>
      <c r="I732" s="213"/>
      <c r="J732" s="214"/>
      <c r="K732" s="169"/>
      <c r="L732" s="166"/>
      <c r="M732" s="215"/>
      <c r="N732" s="123"/>
      <c r="O732" s="249">
        <f t="shared" ref="O732:O795" si="49">I732-M732</f>
        <v>0</v>
      </c>
      <c r="P732" s="96"/>
      <c r="Q732" s="251">
        <f t="shared" ref="Q732:Q795" si="50">IF(OR(D732= "Autism Spectrum Disorder", D732="Intellectual Disability", D732="Developmental Delay", D732="Cerebral Palsy", D732="Traumatic Brain Injury",D732="Hearing Impaired", D732="Visually Impaired", D732="Downs Syndrome", D732="Other Developmental Disability"),O732,0)</f>
        <v>0</v>
      </c>
      <c r="R732" s="252">
        <f t="shared" ref="R732:R795" si="51">IF(OR(F732="SUD",F732="MH"),O732,0)</f>
        <v>0</v>
      </c>
      <c r="S732" s="211"/>
      <c r="U732" s="257">
        <f>'Initial Info Client Demographic'!D718</f>
        <v>0</v>
      </c>
      <c r="W732" s="179">
        <f>'Initial Info Client Demographic'!E718</f>
        <v>0</v>
      </c>
      <c r="X732" s="182">
        <f>'Initial Info Client Demographic'!F718</f>
        <v>0</v>
      </c>
      <c r="Y732" s="183">
        <f>'Initial Info Client Demographic'!G718</f>
        <v>0</v>
      </c>
      <c r="Z732" s="179">
        <f>'Initial Info Client Demographic'!H718</f>
        <v>0</v>
      </c>
      <c r="AA732" s="182">
        <f>'Initial Info Client Demographic'!I718</f>
        <v>0</v>
      </c>
      <c r="AB732" s="183">
        <f>'Initial Info Client Demographic'!E718</f>
        <v>0</v>
      </c>
      <c r="AC732" s="183">
        <f>'Initial Info Client Demographic'!F718</f>
        <v>0</v>
      </c>
      <c r="AD732" s="183">
        <f>'Initial Info Client Demographic'!G718</f>
        <v>0</v>
      </c>
      <c r="AE732" s="183">
        <f>'Initial Info Client Demographic'!H718</f>
        <v>0</v>
      </c>
      <c r="AF732" s="183">
        <f>'Initial Info Client Demographic'!I718</f>
        <v>0</v>
      </c>
      <c r="AG732" s="183">
        <f>'Initial Info Client Demographic'!J718</f>
        <v>0</v>
      </c>
    </row>
    <row r="733" spans="1:33" ht="50.1" customHeight="1" x14ac:dyDescent="0.25">
      <c r="A733" s="2">
        <f t="shared" ref="A733:A796" si="52">ROW(A706)</f>
        <v>706</v>
      </c>
      <c r="B733" s="321">
        <f>'Initial Info Client Demographic'!B719</f>
        <v>0</v>
      </c>
      <c r="C733" s="322">
        <f>'Initial Info Client Demographic'!C719</f>
        <v>0</v>
      </c>
      <c r="D733" s="229"/>
      <c r="E733" s="237"/>
      <c r="F733" s="234"/>
      <c r="G733" s="239"/>
      <c r="H733" s="243"/>
      <c r="I733" s="213"/>
      <c r="J733" s="214"/>
      <c r="K733" s="168"/>
      <c r="L733" s="167"/>
      <c r="M733" s="216"/>
      <c r="N733" s="141"/>
      <c r="O733" s="249">
        <f t="shared" si="49"/>
        <v>0</v>
      </c>
      <c r="P733" s="140"/>
      <c r="Q733" s="253">
        <f t="shared" si="50"/>
        <v>0</v>
      </c>
      <c r="R733" s="254">
        <f t="shared" si="51"/>
        <v>0</v>
      </c>
      <c r="S733" s="211"/>
      <c r="U733" s="257">
        <f>'Initial Info Client Demographic'!D719</f>
        <v>0</v>
      </c>
      <c r="W733" s="179">
        <f>'Initial Info Client Demographic'!E719</f>
        <v>0</v>
      </c>
      <c r="X733" s="182">
        <f>'Initial Info Client Demographic'!F719</f>
        <v>0</v>
      </c>
      <c r="Y733" s="183">
        <f>'Initial Info Client Demographic'!G719</f>
        <v>0</v>
      </c>
      <c r="Z733" s="179">
        <f>'Initial Info Client Demographic'!H719</f>
        <v>0</v>
      </c>
      <c r="AA733" s="182">
        <f>'Initial Info Client Demographic'!I719</f>
        <v>0</v>
      </c>
      <c r="AB733" s="183">
        <f>'Initial Info Client Demographic'!E719</f>
        <v>0</v>
      </c>
      <c r="AC733" s="183">
        <f>'Initial Info Client Demographic'!F719</f>
        <v>0</v>
      </c>
      <c r="AD733" s="183">
        <f>'Initial Info Client Demographic'!G719</f>
        <v>0</v>
      </c>
      <c r="AE733" s="183">
        <f>'Initial Info Client Demographic'!H719</f>
        <v>0</v>
      </c>
      <c r="AF733" s="183">
        <f>'Initial Info Client Demographic'!I719</f>
        <v>0</v>
      </c>
      <c r="AG733" s="183">
        <f>'Initial Info Client Demographic'!J719</f>
        <v>0</v>
      </c>
    </row>
    <row r="734" spans="1:33" ht="50.1" customHeight="1" x14ac:dyDescent="0.25">
      <c r="A734" s="2">
        <f t="shared" si="52"/>
        <v>707</v>
      </c>
      <c r="B734" s="319">
        <f>'Initial Info Client Demographic'!B720</f>
        <v>0</v>
      </c>
      <c r="C734" s="320">
        <f>'Initial Info Client Demographic'!C720</f>
        <v>0</v>
      </c>
      <c r="D734" s="244"/>
      <c r="E734" s="236"/>
      <c r="F734" s="259"/>
      <c r="G734" s="238"/>
      <c r="H734" s="242"/>
      <c r="I734" s="213"/>
      <c r="J734" s="214"/>
      <c r="K734" s="169"/>
      <c r="L734" s="166"/>
      <c r="M734" s="215"/>
      <c r="N734" s="123"/>
      <c r="O734" s="249">
        <f t="shared" si="49"/>
        <v>0</v>
      </c>
      <c r="P734" s="96"/>
      <c r="Q734" s="251">
        <f t="shared" si="50"/>
        <v>0</v>
      </c>
      <c r="R734" s="252">
        <f t="shared" si="51"/>
        <v>0</v>
      </c>
      <c r="S734" s="211"/>
      <c r="U734" s="257">
        <f>'Initial Info Client Demographic'!D720</f>
        <v>0</v>
      </c>
      <c r="W734" s="179">
        <f>'Initial Info Client Demographic'!E720</f>
        <v>0</v>
      </c>
      <c r="X734" s="182">
        <f>'Initial Info Client Demographic'!F720</f>
        <v>0</v>
      </c>
      <c r="Y734" s="183">
        <f>'Initial Info Client Demographic'!G720</f>
        <v>0</v>
      </c>
      <c r="Z734" s="179">
        <f>'Initial Info Client Demographic'!H720</f>
        <v>0</v>
      </c>
      <c r="AA734" s="182">
        <f>'Initial Info Client Demographic'!I720</f>
        <v>0</v>
      </c>
      <c r="AB734" s="183">
        <f>'Initial Info Client Demographic'!E720</f>
        <v>0</v>
      </c>
      <c r="AC734" s="183">
        <f>'Initial Info Client Demographic'!F720</f>
        <v>0</v>
      </c>
      <c r="AD734" s="183">
        <f>'Initial Info Client Demographic'!G720</f>
        <v>0</v>
      </c>
      <c r="AE734" s="183">
        <f>'Initial Info Client Demographic'!H720</f>
        <v>0</v>
      </c>
      <c r="AF734" s="183">
        <f>'Initial Info Client Demographic'!I720</f>
        <v>0</v>
      </c>
      <c r="AG734" s="183">
        <f>'Initial Info Client Demographic'!J720</f>
        <v>0</v>
      </c>
    </row>
    <row r="735" spans="1:33" ht="50.1" customHeight="1" x14ac:dyDescent="0.25">
      <c r="A735" s="2">
        <f t="shared" si="52"/>
        <v>708</v>
      </c>
      <c r="B735" s="321">
        <f>'Initial Info Client Demographic'!B721</f>
        <v>0</v>
      </c>
      <c r="C735" s="322">
        <f>'Initial Info Client Demographic'!C721</f>
        <v>0</v>
      </c>
      <c r="D735" s="229"/>
      <c r="E735" s="237"/>
      <c r="F735" s="234"/>
      <c r="G735" s="239"/>
      <c r="H735" s="243"/>
      <c r="I735" s="213"/>
      <c r="J735" s="214"/>
      <c r="K735" s="168"/>
      <c r="L735" s="167"/>
      <c r="M735" s="216"/>
      <c r="N735" s="141"/>
      <c r="O735" s="249">
        <f t="shared" si="49"/>
        <v>0</v>
      </c>
      <c r="P735" s="140"/>
      <c r="Q735" s="253">
        <f t="shared" si="50"/>
        <v>0</v>
      </c>
      <c r="R735" s="254">
        <f t="shared" si="51"/>
        <v>0</v>
      </c>
      <c r="S735" s="211"/>
      <c r="U735" s="257">
        <f>'Initial Info Client Demographic'!D721</f>
        <v>0</v>
      </c>
      <c r="W735" s="179">
        <f>'Initial Info Client Demographic'!E721</f>
        <v>0</v>
      </c>
      <c r="X735" s="182">
        <f>'Initial Info Client Demographic'!F721</f>
        <v>0</v>
      </c>
      <c r="Y735" s="183">
        <f>'Initial Info Client Demographic'!G721</f>
        <v>0</v>
      </c>
      <c r="Z735" s="179">
        <f>'Initial Info Client Demographic'!H721</f>
        <v>0</v>
      </c>
      <c r="AA735" s="182">
        <f>'Initial Info Client Demographic'!I721</f>
        <v>0</v>
      </c>
      <c r="AB735" s="183">
        <f>'Initial Info Client Demographic'!E721</f>
        <v>0</v>
      </c>
      <c r="AC735" s="183">
        <f>'Initial Info Client Demographic'!F721</f>
        <v>0</v>
      </c>
      <c r="AD735" s="183">
        <f>'Initial Info Client Demographic'!G721</f>
        <v>0</v>
      </c>
      <c r="AE735" s="183">
        <f>'Initial Info Client Demographic'!H721</f>
        <v>0</v>
      </c>
      <c r="AF735" s="183">
        <f>'Initial Info Client Demographic'!I721</f>
        <v>0</v>
      </c>
      <c r="AG735" s="183">
        <f>'Initial Info Client Demographic'!J721</f>
        <v>0</v>
      </c>
    </row>
    <row r="736" spans="1:33" ht="50.1" customHeight="1" x14ac:dyDescent="0.25">
      <c r="A736" s="2">
        <f t="shared" si="52"/>
        <v>709</v>
      </c>
      <c r="B736" s="319">
        <f>'Initial Info Client Demographic'!B722</f>
        <v>0</v>
      </c>
      <c r="C736" s="320">
        <f>'Initial Info Client Demographic'!C722</f>
        <v>0</v>
      </c>
      <c r="D736" s="244"/>
      <c r="E736" s="236"/>
      <c r="F736" s="259"/>
      <c r="G736" s="240"/>
      <c r="H736" s="242"/>
      <c r="I736" s="213"/>
      <c r="J736" s="214"/>
      <c r="K736" s="169"/>
      <c r="L736" s="166"/>
      <c r="M736" s="215"/>
      <c r="N736" s="123"/>
      <c r="O736" s="249">
        <f t="shared" si="49"/>
        <v>0</v>
      </c>
      <c r="P736" s="96"/>
      <c r="Q736" s="251">
        <f t="shared" si="50"/>
        <v>0</v>
      </c>
      <c r="R736" s="252">
        <f t="shared" si="51"/>
        <v>0</v>
      </c>
      <c r="S736" s="211"/>
      <c r="U736" s="257">
        <f>'Initial Info Client Demographic'!D722</f>
        <v>0</v>
      </c>
      <c r="W736" s="179">
        <f>'Initial Info Client Demographic'!E722</f>
        <v>0</v>
      </c>
      <c r="X736" s="182">
        <f>'Initial Info Client Demographic'!F722</f>
        <v>0</v>
      </c>
      <c r="Y736" s="183">
        <f>'Initial Info Client Demographic'!G722</f>
        <v>0</v>
      </c>
      <c r="Z736" s="179">
        <f>'Initial Info Client Demographic'!H722</f>
        <v>0</v>
      </c>
      <c r="AA736" s="182">
        <f>'Initial Info Client Demographic'!I722</f>
        <v>0</v>
      </c>
      <c r="AB736" s="183">
        <f>'Initial Info Client Demographic'!E722</f>
        <v>0</v>
      </c>
      <c r="AC736" s="183">
        <f>'Initial Info Client Demographic'!F722</f>
        <v>0</v>
      </c>
      <c r="AD736" s="183">
        <f>'Initial Info Client Demographic'!G722</f>
        <v>0</v>
      </c>
      <c r="AE736" s="183">
        <f>'Initial Info Client Demographic'!H722</f>
        <v>0</v>
      </c>
      <c r="AF736" s="183">
        <f>'Initial Info Client Demographic'!I722</f>
        <v>0</v>
      </c>
      <c r="AG736" s="183">
        <f>'Initial Info Client Demographic'!J722</f>
        <v>0</v>
      </c>
    </row>
    <row r="737" spans="1:33" ht="50.1" customHeight="1" x14ac:dyDescent="0.25">
      <c r="A737" s="2">
        <f t="shared" si="52"/>
        <v>710</v>
      </c>
      <c r="B737" s="321">
        <f>'Initial Info Client Demographic'!B723</f>
        <v>0</v>
      </c>
      <c r="C737" s="322">
        <f>'Initial Info Client Demographic'!C723</f>
        <v>0</v>
      </c>
      <c r="D737" s="229"/>
      <c r="E737" s="237"/>
      <c r="F737" s="234"/>
      <c r="G737" s="241"/>
      <c r="H737" s="243"/>
      <c r="I737" s="213"/>
      <c r="J737" s="214"/>
      <c r="K737" s="168"/>
      <c r="L737" s="167"/>
      <c r="M737" s="216"/>
      <c r="N737" s="141"/>
      <c r="O737" s="249">
        <f t="shared" si="49"/>
        <v>0</v>
      </c>
      <c r="P737" s="140"/>
      <c r="Q737" s="253">
        <f t="shared" si="50"/>
        <v>0</v>
      </c>
      <c r="R737" s="254">
        <f t="shared" si="51"/>
        <v>0</v>
      </c>
      <c r="S737" s="211"/>
      <c r="U737" s="257">
        <f>'Initial Info Client Demographic'!D723</f>
        <v>0</v>
      </c>
      <c r="W737" s="179">
        <f>'Initial Info Client Demographic'!E723</f>
        <v>0</v>
      </c>
      <c r="X737" s="182">
        <f>'Initial Info Client Demographic'!F723</f>
        <v>0</v>
      </c>
      <c r="Y737" s="183">
        <f>'Initial Info Client Demographic'!G723</f>
        <v>0</v>
      </c>
      <c r="Z737" s="179">
        <f>'Initial Info Client Demographic'!H723</f>
        <v>0</v>
      </c>
      <c r="AA737" s="182">
        <f>'Initial Info Client Demographic'!I723</f>
        <v>0</v>
      </c>
      <c r="AB737" s="183">
        <f>'Initial Info Client Demographic'!E723</f>
        <v>0</v>
      </c>
      <c r="AC737" s="183">
        <f>'Initial Info Client Demographic'!F723</f>
        <v>0</v>
      </c>
      <c r="AD737" s="183">
        <f>'Initial Info Client Demographic'!G723</f>
        <v>0</v>
      </c>
      <c r="AE737" s="183">
        <f>'Initial Info Client Demographic'!H723</f>
        <v>0</v>
      </c>
      <c r="AF737" s="183">
        <f>'Initial Info Client Demographic'!I723</f>
        <v>0</v>
      </c>
      <c r="AG737" s="183">
        <f>'Initial Info Client Demographic'!J723</f>
        <v>0</v>
      </c>
    </row>
    <row r="738" spans="1:33" ht="50.1" customHeight="1" x14ac:dyDescent="0.25">
      <c r="A738" s="2">
        <f t="shared" si="52"/>
        <v>711</v>
      </c>
      <c r="B738" s="319">
        <f>'Initial Info Client Demographic'!B724</f>
        <v>0</v>
      </c>
      <c r="C738" s="320">
        <f>'Initial Info Client Demographic'!C724</f>
        <v>0</v>
      </c>
      <c r="D738" s="244"/>
      <c r="E738" s="236"/>
      <c r="F738" s="259"/>
      <c r="G738" s="238"/>
      <c r="H738" s="242"/>
      <c r="I738" s="213"/>
      <c r="J738" s="214"/>
      <c r="K738" s="169"/>
      <c r="L738" s="166"/>
      <c r="M738" s="215"/>
      <c r="N738" s="123"/>
      <c r="O738" s="249">
        <f t="shared" si="49"/>
        <v>0</v>
      </c>
      <c r="P738" s="96"/>
      <c r="Q738" s="251">
        <f t="shared" si="50"/>
        <v>0</v>
      </c>
      <c r="R738" s="252">
        <f t="shared" si="51"/>
        <v>0</v>
      </c>
      <c r="S738" s="211"/>
      <c r="U738" s="257">
        <f>'Initial Info Client Demographic'!D724</f>
        <v>0</v>
      </c>
      <c r="W738" s="179">
        <f>'Initial Info Client Demographic'!E724</f>
        <v>0</v>
      </c>
      <c r="X738" s="182">
        <f>'Initial Info Client Demographic'!F724</f>
        <v>0</v>
      </c>
      <c r="Y738" s="183">
        <f>'Initial Info Client Demographic'!G724</f>
        <v>0</v>
      </c>
      <c r="Z738" s="179">
        <f>'Initial Info Client Demographic'!H724</f>
        <v>0</v>
      </c>
      <c r="AA738" s="182">
        <f>'Initial Info Client Demographic'!I724</f>
        <v>0</v>
      </c>
      <c r="AB738" s="183">
        <f>'Initial Info Client Demographic'!E724</f>
        <v>0</v>
      </c>
      <c r="AC738" s="183">
        <f>'Initial Info Client Demographic'!F724</f>
        <v>0</v>
      </c>
      <c r="AD738" s="183">
        <f>'Initial Info Client Demographic'!G724</f>
        <v>0</v>
      </c>
      <c r="AE738" s="183">
        <f>'Initial Info Client Demographic'!H724</f>
        <v>0</v>
      </c>
      <c r="AF738" s="183">
        <f>'Initial Info Client Demographic'!I724</f>
        <v>0</v>
      </c>
      <c r="AG738" s="183">
        <f>'Initial Info Client Demographic'!J724</f>
        <v>0</v>
      </c>
    </row>
    <row r="739" spans="1:33" ht="50.1" customHeight="1" x14ac:dyDescent="0.25">
      <c r="A739" s="2">
        <f t="shared" si="52"/>
        <v>712</v>
      </c>
      <c r="B739" s="321">
        <f>'Initial Info Client Demographic'!B725</f>
        <v>0</v>
      </c>
      <c r="C739" s="322">
        <f>'Initial Info Client Demographic'!C725</f>
        <v>0</v>
      </c>
      <c r="D739" s="229"/>
      <c r="E739" s="237"/>
      <c r="F739" s="234"/>
      <c r="G739" s="239"/>
      <c r="H739" s="243"/>
      <c r="I739" s="213"/>
      <c r="J739" s="214"/>
      <c r="K739" s="168"/>
      <c r="L739" s="167"/>
      <c r="M739" s="216"/>
      <c r="N739" s="141"/>
      <c r="O739" s="249">
        <f t="shared" si="49"/>
        <v>0</v>
      </c>
      <c r="P739" s="140"/>
      <c r="Q739" s="253">
        <f t="shared" si="50"/>
        <v>0</v>
      </c>
      <c r="R739" s="254">
        <f t="shared" si="51"/>
        <v>0</v>
      </c>
      <c r="S739" s="211"/>
      <c r="U739" s="257">
        <f>'Initial Info Client Demographic'!D725</f>
        <v>0</v>
      </c>
      <c r="W739" s="179">
        <f>'Initial Info Client Demographic'!E725</f>
        <v>0</v>
      </c>
      <c r="X739" s="182">
        <f>'Initial Info Client Demographic'!F725</f>
        <v>0</v>
      </c>
      <c r="Y739" s="183">
        <f>'Initial Info Client Demographic'!G725</f>
        <v>0</v>
      </c>
      <c r="Z739" s="179">
        <f>'Initial Info Client Demographic'!H725</f>
        <v>0</v>
      </c>
      <c r="AA739" s="182">
        <f>'Initial Info Client Demographic'!I725</f>
        <v>0</v>
      </c>
      <c r="AB739" s="183">
        <f>'Initial Info Client Demographic'!E725</f>
        <v>0</v>
      </c>
      <c r="AC739" s="183">
        <f>'Initial Info Client Demographic'!F725</f>
        <v>0</v>
      </c>
      <c r="AD739" s="183">
        <f>'Initial Info Client Demographic'!G725</f>
        <v>0</v>
      </c>
      <c r="AE739" s="183">
        <f>'Initial Info Client Demographic'!H725</f>
        <v>0</v>
      </c>
      <c r="AF739" s="183">
        <f>'Initial Info Client Demographic'!I725</f>
        <v>0</v>
      </c>
      <c r="AG739" s="183">
        <f>'Initial Info Client Demographic'!J725</f>
        <v>0</v>
      </c>
    </row>
    <row r="740" spans="1:33" ht="50.1" customHeight="1" x14ac:dyDescent="0.25">
      <c r="A740" s="2">
        <f t="shared" si="52"/>
        <v>713</v>
      </c>
      <c r="B740" s="319">
        <f>'Initial Info Client Demographic'!B726</f>
        <v>0</v>
      </c>
      <c r="C740" s="320">
        <f>'Initial Info Client Demographic'!C726</f>
        <v>0</v>
      </c>
      <c r="D740" s="244"/>
      <c r="E740" s="236"/>
      <c r="F740" s="259"/>
      <c r="G740" s="238"/>
      <c r="H740" s="242"/>
      <c r="I740" s="213"/>
      <c r="J740" s="214"/>
      <c r="K740" s="169"/>
      <c r="L740" s="166"/>
      <c r="M740" s="215"/>
      <c r="N740" s="123"/>
      <c r="O740" s="249">
        <f t="shared" si="49"/>
        <v>0</v>
      </c>
      <c r="P740" s="96"/>
      <c r="Q740" s="251">
        <f t="shared" si="50"/>
        <v>0</v>
      </c>
      <c r="R740" s="252">
        <f t="shared" si="51"/>
        <v>0</v>
      </c>
      <c r="S740" s="211"/>
      <c r="U740" s="257">
        <f>'Initial Info Client Demographic'!D726</f>
        <v>0</v>
      </c>
      <c r="W740" s="179">
        <f>'Initial Info Client Demographic'!E726</f>
        <v>0</v>
      </c>
      <c r="X740" s="182">
        <f>'Initial Info Client Demographic'!F726</f>
        <v>0</v>
      </c>
      <c r="Y740" s="183">
        <f>'Initial Info Client Demographic'!G726</f>
        <v>0</v>
      </c>
      <c r="Z740" s="179">
        <f>'Initial Info Client Demographic'!H726</f>
        <v>0</v>
      </c>
      <c r="AA740" s="182">
        <f>'Initial Info Client Demographic'!I726</f>
        <v>0</v>
      </c>
      <c r="AB740" s="183">
        <f>'Initial Info Client Demographic'!E726</f>
        <v>0</v>
      </c>
      <c r="AC740" s="183">
        <f>'Initial Info Client Demographic'!F726</f>
        <v>0</v>
      </c>
      <c r="AD740" s="183">
        <f>'Initial Info Client Demographic'!G726</f>
        <v>0</v>
      </c>
      <c r="AE740" s="183">
        <f>'Initial Info Client Demographic'!H726</f>
        <v>0</v>
      </c>
      <c r="AF740" s="183">
        <f>'Initial Info Client Demographic'!I726</f>
        <v>0</v>
      </c>
      <c r="AG740" s="183">
        <f>'Initial Info Client Demographic'!J726</f>
        <v>0</v>
      </c>
    </row>
    <row r="741" spans="1:33" ht="50.1" customHeight="1" x14ac:dyDescent="0.25">
      <c r="A741" s="2">
        <f t="shared" si="52"/>
        <v>714</v>
      </c>
      <c r="B741" s="321">
        <f>'Initial Info Client Demographic'!B727</f>
        <v>0</v>
      </c>
      <c r="C741" s="322">
        <f>'Initial Info Client Demographic'!C727</f>
        <v>0</v>
      </c>
      <c r="D741" s="229"/>
      <c r="E741" s="237"/>
      <c r="F741" s="234"/>
      <c r="G741" s="239"/>
      <c r="H741" s="243"/>
      <c r="I741" s="213"/>
      <c r="J741" s="214"/>
      <c r="K741" s="168"/>
      <c r="L741" s="167"/>
      <c r="M741" s="216"/>
      <c r="N741" s="141"/>
      <c r="O741" s="249">
        <f t="shared" si="49"/>
        <v>0</v>
      </c>
      <c r="P741" s="140"/>
      <c r="Q741" s="253">
        <f t="shared" si="50"/>
        <v>0</v>
      </c>
      <c r="R741" s="254">
        <f t="shared" si="51"/>
        <v>0</v>
      </c>
      <c r="S741" s="211"/>
      <c r="U741" s="257">
        <f>'Initial Info Client Demographic'!D727</f>
        <v>0</v>
      </c>
      <c r="W741" s="179">
        <f>'Initial Info Client Demographic'!E727</f>
        <v>0</v>
      </c>
      <c r="X741" s="182">
        <f>'Initial Info Client Demographic'!F727</f>
        <v>0</v>
      </c>
      <c r="Y741" s="183">
        <f>'Initial Info Client Demographic'!G727</f>
        <v>0</v>
      </c>
      <c r="Z741" s="179">
        <f>'Initial Info Client Demographic'!H727</f>
        <v>0</v>
      </c>
      <c r="AA741" s="182">
        <f>'Initial Info Client Demographic'!I727</f>
        <v>0</v>
      </c>
      <c r="AB741" s="183">
        <f>'Initial Info Client Demographic'!E727</f>
        <v>0</v>
      </c>
      <c r="AC741" s="183">
        <f>'Initial Info Client Demographic'!F727</f>
        <v>0</v>
      </c>
      <c r="AD741" s="183">
        <f>'Initial Info Client Demographic'!G727</f>
        <v>0</v>
      </c>
      <c r="AE741" s="183">
        <f>'Initial Info Client Demographic'!H727</f>
        <v>0</v>
      </c>
      <c r="AF741" s="183">
        <f>'Initial Info Client Demographic'!I727</f>
        <v>0</v>
      </c>
      <c r="AG741" s="183">
        <f>'Initial Info Client Demographic'!J727</f>
        <v>0</v>
      </c>
    </row>
    <row r="742" spans="1:33" ht="50.1" customHeight="1" x14ac:dyDescent="0.25">
      <c r="A742" s="2">
        <f t="shared" si="52"/>
        <v>715</v>
      </c>
      <c r="B742" s="319">
        <f>'Initial Info Client Demographic'!B728</f>
        <v>0</v>
      </c>
      <c r="C742" s="320">
        <f>'Initial Info Client Demographic'!C728</f>
        <v>0</v>
      </c>
      <c r="D742" s="244"/>
      <c r="E742" s="236"/>
      <c r="F742" s="259"/>
      <c r="G742" s="238"/>
      <c r="H742" s="242"/>
      <c r="I742" s="213"/>
      <c r="J742" s="214"/>
      <c r="K742" s="169"/>
      <c r="L742" s="166"/>
      <c r="M742" s="215"/>
      <c r="N742" s="123"/>
      <c r="O742" s="249">
        <f t="shared" si="49"/>
        <v>0</v>
      </c>
      <c r="P742" s="96"/>
      <c r="Q742" s="251">
        <f t="shared" si="50"/>
        <v>0</v>
      </c>
      <c r="R742" s="252">
        <f t="shared" si="51"/>
        <v>0</v>
      </c>
      <c r="S742" s="211"/>
      <c r="U742" s="257">
        <f>'Initial Info Client Demographic'!D728</f>
        <v>0</v>
      </c>
      <c r="W742" s="179">
        <f>'Initial Info Client Demographic'!E728</f>
        <v>0</v>
      </c>
      <c r="X742" s="182">
        <f>'Initial Info Client Demographic'!F728</f>
        <v>0</v>
      </c>
      <c r="Y742" s="183">
        <f>'Initial Info Client Demographic'!G728</f>
        <v>0</v>
      </c>
      <c r="Z742" s="179">
        <f>'Initial Info Client Demographic'!H728</f>
        <v>0</v>
      </c>
      <c r="AA742" s="182">
        <f>'Initial Info Client Demographic'!I728</f>
        <v>0</v>
      </c>
      <c r="AB742" s="183">
        <f>'Initial Info Client Demographic'!E728</f>
        <v>0</v>
      </c>
      <c r="AC742" s="183">
        <f>'Initial Info Client Demographic'!F728</f>
        <v>0</v>
      </c>
      <c r="AD742" s="183">
        <f>'Initial Info Client Demographic'!G728</f>
        <v>0</v>
      </c>
      <c r="AE742" s="183">
        <f>'Initial Info Client Demographic'!H728</f>
        <v>0</v>
      </c>
      <c r="AF742" s="183">
        <f>'Initial Info Client Demographic'!I728</f>
        <v>0</v>
      </c>
      <c r="AG742" s="183">
        <f>'Initial Info Client Demographic'!J728</f>
        <v>0</v>
      </c>
    </row>
    <row r="743" spans="1:33" ht="50.1" customHeight="1" x14ac:dyDescent="0.25">
      <c r="A743" s="2">
        <f t="shared" si="52"/>
        <v>716</v>
      </c>
      <c r="B743" s="321">
        <f>'Initial Info Client Demographic'!B729</f>
        <v>0</v>
      </c>
      <c r="C743" s="322">
        <f>'Initial Info Client Demographic'!C729</f>
        <v>0</v>
      </c>
      <c r="D743" s="229"/>
      <c r="E743" s="237"/>
      <c r="F743" s="234"/>
      <c r="G743" s="239"/>
      <c r="H743" s="243"/>
      <c r="I743" s="213"/>
      <c r="J743" s="214"/>
      <c r="K743" s="168"/>
      <c r="L743" s="167"/>
      <c r="M743" s="216"/>
      <c r="N743" s="141"/>
      <c r="O743" s="249">
        <f t="shared" si="49"/>
        <v>0</v>
      </c>
      <c r="P743" s="140"/>
      <c r="Q743" s="253">
        <f t="shared" si="50"/>
        <v>0</v>
      </c>
      <c r="R743" s="254">
        <f t="shared" si="51"/>
        <v>0</v>
      </c>
      <c r="S743" s="211"/>
      <c r="U743" s="257">
        <f>'Initial Info Client Demographic'!D729</f>
        <v>0</v>
      </c>
      <c r="W743" s="179">
        <f>'Initial Info Client Demographic'!E729</f>
        <v>0</v>
      </c>
      <c r="X743" s="182">
        <f>'Initial Info Client Demographic'!F729</f>
        <v>0</v>
      </c>
      <c r="Y743" s="183">
        <f>'Initial Info Client Demographic'!G729</f>
        <v>0</v>
      </c>
      <c r="Z743" s="179">
        <f>'Initial Info Client Demographic'!H729</f>
        <v>0</v>
      </c>
      <c r="AA743" s="182">
        <f>'Initial Info Client Demographic'!I729</f>
        <v>0</v>
      </c>
      <c r="AB743" s="183">
        <f>'Initial Info Client Demographic'!E729</f>
        <v>0</v>
      </c>
      <c r="AC743" s="183">
        <f>'Initial Info Client Demographic'!F729</f>
        <v>0</v>
      </c>
      <c r="AD743" s="183">
        <f>'Initial Info Client Demographic'!G729</f>
        <v>0</v>
      </c>
      <c r="AE743" s="183">
        <f>'Initial Info Client Demographic'!H729</f>
        <v>0</v>
      </c>
      <c r="AF743" s="183">
        <f>'Initial Info Client Demographic'!I729</f>
        <v>0</v>
      </c>
      <c r="AG743" s="183">
        <f>'Initial Info Client Demographic'!J729</f>
        <v>0</v>
      </c>
    </row>
    <row r="744" spans="1:33" ht="50.1" customHeight="1" x14ac:dyDescent="0.25">
      <c r="A744" s="2">
        <f t="shared" si="52"/>
        <v>717</v>
      </c>
      <c r="B744" s="319">
        <f>'Initial Info Client Demographic'!B730</f>
        <v>0</v>
      </c>
      <c r="C744" s="320">
        <f>'Initial Info Client Demographic'!C730</f>
        <v>0</v>
      </c>
      <c r="D744" s="244"/>
      <c r="E744" s="236"/>
      <c r="F744" s="259"/>
      <c r="G744" s="238"/>
      <c r="H744" s="242"/>
      <c r="I744" s="213"/>
      <c r="J744" s="214"/>
      <c r="K744" s="169"/>
      <c r="L744" s="166"/>
      <c r="M744" s="215"/>
      <c r="N744" s="123"/>
      <c r="O744" s="249">
        <f t="shared" si="49"/>
        <v>0</v>
      </c>
      <c r="P744" s="96"/>
      <c r="Q744" s="251">
        <f t="shared" si="50"/>
        <v>0</v>
      </c>
      <c r="R744" s="252">
        <f t="shared" si="51"/>
        <v>0</v>
      </c>
      <c r="S744" s="211"/>
      <c r="U744" s="257">
        <f>'Initial Info Client Demographic'!D730</f>
        <v>0</v>
      </c>
      <c r="W744" s="179">
        <f>'Initial Info Client Demographic'!E730</f>
        <v>0</v>
      </c>
      <c r="X744" s="182">
        <f>'Initial Info Client Demographic'!F730</f>
        <v>0</v>
      </c>
      <c r="Y744" s="183">
        <f>'Initial Info Client Demographic'!G730</f>
        <v>0</v>
      </c>
      <c r="Z744" s="179">
        <f>'Initial Info Client Demographic'!H730</f>
        <v>0</v>
      </c>
      <c r="AA744" s="182">
        <f>'Initial Info Client Demographic'!I730</f>
        <v>0</v>
      </c>
      <c r="AB744" s="183">
        <f>'Initial Info Client Demographic'!E730</f>
        <v>0</v>
      </c>
      <c r="AC744" s="183">
        <f>'Initial Info Client Demographic'!F730</f>
        <v>0</v>
      </c>
      <c r="AD744" s="183">
        <f>'Initial Info Client Demographic'!G730</f>
        <v>0</v>
      </c>
      <c r="AE744" s="183">
        <f>'Initial Info Client Demographic'!H730</f>
        <v>0</v>
      </c>
      <c r="AF744" s="183">
        <f>'Initial Info Client Demographic'!I730</f>
        <v>0</v>
      </c>
      <c r="AG744" s="183">
        <f>'Initial Info Client Demographic'!J730</f>
        <v>0</v>
      </c>
    </row>
    <row r="745" spans="1:33" ht="50.1" customHeight="1" x14ac:dyDescent="0.25">
      <c r="A745" s="2">
        <f t="shared" si="52"/>
        <v>718</v>
      </c>
      <c r="B745" s="321">
        <f>'Initial Info Client Demographic'!B731</f>
        <v>0</v>
      </c>
      <c r="C745" s="322">
        <f>'Initial Info Client Demographic'!C731</f>
        <v>0</v>
      </c>
      <c r="D745" s="229"/>
      <c r="E745" s="237"/>
      <c r="F745" s="234"/>
      <c r="G745" s="239"/>
      <c r="H745" s="243"/>
      <c r="I745" s="213"/>
      <c r="J745" s="214"/>
      <c r="K745" s="168"/>
      <c r="L745" s="167"/>
      <c r="M745" s="216"/>
      <c r="N745" s="141"/>
      <c r="O745" s="249">
        <f t="shared" si="49"/>
        <v>0</v>
      </c>
      <c r="P745" s="140"/>
      <c r="Q745" s="253">
        <f t="shared" si="50"/>
        <v>0</v>
      </c>
      <c r="R745" s="254">
        <f t="shared" si="51"/>
        <v>0</v>
      </c>
      <c r="S745" s="211"/>
      <c r="U745" s="257">
        <f>'Initial Info Client Demographic'!D731</f>
        <v>0</v>
      </c>
      <c r="W745" s="179">
        <f>'Initial Info Client Demographic'!E731</f>
        <v>0</v>
      </c>
      <c r="X745" s="182">
        <f>'Initial Info Client Demographic'!F731</f>
        <v>0</v>
      </c>
      <c r="Y745" s="183">
        <f>'Initial Info Client Demographic'!G731</f>
        <v>0</v>
      </c>
      <c r="Z745" s="179">
        <f>'Initial Info Client Demographic'!H731</f>
        <v>0</v>
      </c>
      <c r="AA745" s="182">
        <f>'Initial Info Client Demographic'!I731</f>
        <v>0</v>
      </c>
      <c r="AB745" s="183">
        <f>'Initial Info Client Demographic'!E731</f>
        <v>0</v>
      </c>
      <c r="AC745" s="183">
        <f>'Initial Info Client Demographic'!F731</f>
        <v>0</v>
      </c>
      <c r="AD745" s="183">
        <f>'Initial Info Client Demographic'!G731</f>
        <v>0</v>
      </c>
      <c r="AE745" s="183">
        <f>'Initial Info Client Demographic'!H731</f>
        <v>0</v>
      </c>
      <c r="AF745" s="183">
        <f>'Initial Info Client Demographic'!I731</f>
        <v>0</v>
      </c>
      <c r="AG745" s="183">
        <f>'Initial Info Client Demographic'!J731</f>
        <v>0</v>
      </c>
    </row>
    <row r="746" spans="1:33" ht="50.1" customHeight="1" x14ac:dyDescent="0.25">
      <c r="A746" s="2">
        <f t="shared" si="52"/>
        <v>719</v>
      </c>
      <c r="B746" s="319">
        <f>'Initial Info Client Demographic'!B732</f>
        <v>0</v>
      </c>
      <c r="C746" s="320">
        <f>'Initial Info Client Demographic'!C732</f>
        <v>0</v>
      </c>
      <c r="D746" s="244"/>
      <c r="E746" s="236"/>
      <c r="F746" s="259"/>
      <c r="G746" s="240"/>
      <c r="H746" s="242"/>
      <c r="I746" s="213"/>
      <c r="J746" s="214"/>
      <c r="K746" s="169"/>
      <c r="L746" s="166"/>
      <c r="M746" s="215"/>
      <c r="N746" s="123"/>
      <c r="O746" s="249">
        <f t="shared" si="49"/>
        <v>0</v>
      </c>
      <c r="P746" s="96"/>
      <c r="Q746" s="251">
        <f t="shared" si="50"/>
        <v>0</v>
      </c>
      <c r="R746" s="252">
        <f t="shared" si="51"/>
        <v>0</v>
      </c>
      <c r="S746" s="211"/>
      <c r="U746" s="257">
        <f>'Initial Info Client Demographic'!D732</f>
        <v>0</v>
      </c>
      <c r="W746" s="179">
        <f>'Initial Info Client Demographic'!E732</f>
        <v>0</v>
      </c>
      <c r="X746" s="182">
        <f>'Initial Info Client Demographic'!F732</f>
        <v>0</v>
      </c>
      <c r="Y746" s="183">
        <f>'Initial Info Client Demographic'!G732</f>
        <v>0</v>
      </c>
      <c r="Z746" s="179">
        <f>'Initial Info Client Demographic'!H732</f>
        <v>0</v>
      </c>
      <c r="AA746" s="182">
        <f>'Initial Info Client Demographic'!I732</f>
        <v>0</v>
      </c>
      <c r="AB746" s="183">
        <f>'Initial Info Client Demographic'!E732</f>
        <v>0</v>
      </c>
      <c r="AC746" s="183">
        <f>'Initial Info Client Demographic'!F732</f>
        <v>0</v>
      </c>
      <c r="AD746" s="183">
        <f>'Initial Info Client Demographic'!G732</f>
        <v>0</v>
      </c>
      <c r="AE746" s="183">
        <f>'Initial Info Client Demographic'!H732</f>
        <v>0</v>
      </c>
      <c r="AF746" s="183">
        <f>'Initial Info Client Demographic'!I732</f>
        <v>0</v>
      </c>
      <c r="AG746" s="183">
        <f>'Initial Info Client Demographic'!J732</f>
        <v>0</v>
      </c>
    </row>
    <row r="747" spans="1:33" ht="50.1" customHeight="1" x14ac:dyDescent="0.25">
      <c r="A747" s="2">
        <f t="shared" si="52"/>
        <v>720</v>
      </c>
      <c r="B747" s="321">
        <f>'Initial Info Client Demographic'!B733</f>
        <v>0</v>
      </c>
      <c r="C747" s="322">
        <f>'Initial Info Client Demographic'!C733</f>
        <v>0</v>
      </c>
      <c r="D747" s="229"/>
      <c r="E747" s="237"/>
      <c r="F747" s="234"/>
      <c r="G747" s="241"/>
      <c r="H747" s="243"/>
      <c r="I747" s="213"/>
      <c r="J747" s="214"/>
      <c r="K747" s="168"/>
      <c r="L747" s="167"/>
      <c r="M747" s="216"/>
      <c r="N747" s="141"/>
      <c r="O747" s="249">
        <f t="shared" si="49"/>
        <v>0</v>
      </c>
      <c r="P747" s="140"/>
      <c r="Q747" s="253">
        <f t="shared" si="50"/>
        <v>0</v>
      </c>
      <c r="R747" s="254">
        <f t="shared" si="51"/>
        <v>0</v>
      </c>
      <c r="S747" s="211"/>
      <c r="U747" s="257">
        <f>'Initial Info Client Demographic'!D733</f>
        <v>0</v>
      </c>
      <c r="W747" s="179">
        <f>'Initial Info Client Demographic'!E733</f>
        <v>0</v>
      </c>
      <c r="X747" s="182">
        <f>'Initial Info Client Demographic'!F733</f>
        <v>0</v>
      </c>
      <c r="Y747" s="183">
        <f>'Initial Info Client Demographic'!G733</f>
        <v>0</v>
      </c>
      <c r="Z747" s="179">
        <f>'Initial Info Client Demographic'!H733</f>
        <v>0</v>
      </c>
      <c r="AA747" s="182">
        <f>'Initial Info Client Demographic'!I733</f>
        <v>0</v>
      </c>
      <c r="AB747" s="183">
        <f>'Initial Info Client Demographic'!E733</f>
        <v>0</v>
      </c>
      <c r="AC747" s="183">
        <f>'Initial Info Client Demographic'!F733</f>
        <v>0</v>
      </c>
      <c r="AD747" s="183">
        <f>'Initial Info Client Demographic'!G733</f>
        <v>0</v>
      </c>
      <c r="AE747" s="183">
        <f>'Initial Info Client Demographic'!H733</f>
        <v>0</v>
      </c>
      <c r="AF747" s="183">
        <f>'Initial Info Client Demographic'!I733</f>
        <v>0</v>
      </c>
      <c r="AG747" s="183">
        <f>'Initial Info Client Demographic'!J733</f>
        <v>0</v>
      </c>
    </row>
    <row r="748" spans="1:33" ht="50.1" customHeight="1" x14ac:dyDescent="0.25">
      <c r="A748" s="2">
        <f t="shared" si="52"/>
        <v>721</v>
      </c>
      <c r="B748" s="319">
        <f>'Initial Info Client Demographic'!B734</f>
        <v>0</v>
      </c>
      <c r="C748" s="320">
        <f>'Initial Info Client Demographic'!C734</f>
        <v>0</v>
      </c>
      <c r="D748" s="244"/>
      <c r="E748" s="236"/>
      <c r="F748" s="259"/>
      <c r="G748" s="238"/>
      <c r="H748" s="242"/>
      <c r="I748" s="213"/>
      <c r="J748" s="214"/>
      <c r="K748" s="169"/>
      <c r="L748" s="166"/>
      <c r="M748" s="215"/>
      <c r="N748" s="123"/>
      <c r="O748" s="249">
        <f t="shared" si="49"/>
        <v>0</v>
      </c>
      <c r="P748" s="96"/>
      <c r="Q748" s="251">
        <f t="shared" si="50"/>
        <v>0</v>
      </c>
      <c r="R748" s="252">
        <f t="shared" si="51"/>
        <v>0</v>
      </c>
      <c r="S748" s="211"/>
      <c r="U748" s="257">
        <f>'Initial Info Client Demographic'!D734</f>
        <v>0</v>
      </c>
      <c r="W748" s="179">
        <f>'Initial Info Client Demographic'!E734</f>
        <v>0</v>
      </c>
      <c r="X748" s="182">
        <f>'Initial Info Client Demographic'!F734</f>
        <v>0</v>
      </c>
      <c r="Y748" s="183">
        <f>'Initial Info Client Demographic'!G734</f>
        <v>0</v>
      </c>
      <c r="Z748" s="179">
        <f>'Initial Info Client Demographic'!H734</f>
        <v>0</v>
      </c>
      <c r="AA748" s="182">
        <f>'Initial Info Client Demographic'!I734</f>
        <v>0</v>
      </c>
      <c r="AB748" s="183">
        <f>'Initial Info Client Demographic'!E734</f>
        <v>0</v>
      </c>
      <c r="AC748" s="183">
        <f>'Initial Info Client Demographic'!F734</f>
        <v>0</v>
      </c>
      <c r="AD748" s="183">
        <f>'Initial Info Client Demographic'!G734</f>
        <v>0</v>
      </c>
      <c r="AE748" s="183">
        <f>'Initial Info Client Demographic'!H734</f>
        <v>0</v>
      </c>
      <c r="AF748" s="183">
        <f>'Initial Info Client Demographic'!I734</f>
        <v>0</v>
      </c>
      <c r="AG748" s="183">
        <f>'Initial Info Client Demographic'!J734</f>
        <v>0</v>
      </c>
    </row>
    <row r="749" spans="1:33" ht="50.1" customHeight="1" x14ac:dyDescent="0.25">
      <c r="A749" s="2">
        <f t="shared" si="52"/>
        <v>722</v>
      </c>
      <c r="B749" s="321">
        <f>'Initial Info Client Demographic'!B735</f>
        <v>0</v>
      </c>
      <c r="C749" s="322">
        <f>'Initial Info Client Demographic'!C735</f>
        <v>0</v>
      </c>
      <c r="D749" s="229"/>
      <c r="E749" s="237"/>
      <c r="F749" s="234"/>
      <c r="G749" s="239"/>
      <c r="H749" s="243"/>
      <c r="I749" s="213"/>
      <c r="J749" s="214"/>
      <c r="K749" s="168"/>
      <c r="L749" s="167"/>
      <c r="M749" s="216"/>
      <c r="N749" s="141"/>
      <c r="O749" s="249">
        <f t="shared" si="49"/>
        <v>0</v>
      </c>
      <c r="P749" s="140"/>
      <c r="Q749" s="253">
        <f t="shared" si="50"/>
        <v>0</v>
      </c>
      <c r="R749" s="254">
        <f t="shared" si="51"/>
        <v>0</v>
      </c>
      <c r="S749" s="211"/>
      <c r="U749" s="257">
        <f>'Initial Info Client Demographic'!D735</f>
        <v>0</v>
      </c>
      <c r="W749" s="179">
        <f>'Initial Info Client Demographic'!E735</f>
        <v>0</v>
      </c>
      <c r="X749" s="182">
        <f>'Initial Info Client Demographic'!F735</f>
        <v>0</v>
      </c>
      <c r="Y749" s="183">
        <f>'Initial Info Client Demographic'!G735</f>
        <v>0</v>
      </c>
      <c r="Z749" s="179">
        <f>'Initial Info Client Demographic'!H735</f>
        <v>0</v>
      </c>
      <c r="AA749" s="182">
        <f>'Initial Info Client Demographic'!I735</f>
        <v>0</v>
      </c>
      <c r="AB749" s="183">
        <f>'Initial Info Client Demographic'!E735</f>
        <v>0</v>
      </c>
      <c r="AC749" s="183">
        <f>'Initial Info Client Demographic'!F735</f>
        <v>0</v>
      </c>
      <c r="AD749" s="183">
        <f>'Initial Info Client Demographic'!G735</f>
        <v>0</v>
      </c>
      <c r="AE749" s="183">
        <f>'Initial Info Client Demographic'!H735</f>
        <v>0</v>
      </c>
      <c r="AF749" s="183">
        <f>'Initial Info Client Demographic'!I735</f>
        <v>0</v>
      </c>
      <c r="AG749" s="183">
        <f>'Initial Info Client Demographic'!J735</f>
        <v>0</v>
      </c>
    </row>
    <row r="750" spans="1:33" ht="50.1" customHeight="1" x14ac:dyDescent="0.25">
      <c r="A750" s="2">
        <f t="shared" si="52"/>
        <v>723</v>
      </c>
      <c r="B750" s="319">
        <f>'Initial Info Client Demographic'!B736</f>
        <v>0</v>
      </c>
      <c r="C750" s="320">
        <f>'Initial Info Client Demographic'!C736</f>
        <v>0</v>
      </c>
      <c r="D750" s="244"/>
      <c r="E750" s="236"/>
      <c r="F750" s="259"/>
      <c r="G750" s="238"/>
      <c r="H750" s="242"/>
      <c r="I750" s="213"/>
      <c r="J750" s="214"/>
      <c r="K750" s="169"/>
      <c r="L750" s="166"/>
      <c r="M750" s="215"/>
      <c r="N750" s="123"/>
      <c r="O750" s="249">
        <f t="shared" si="49"/>
        <v>0</v>
      </c>
      <c r="P750" s="96"/>
      <c r="Q750" s="251">
        <f t="shared" si="50"/>
        <v>0</v>
      </c>
      <c r="R750" s="252">
        <f t="shared" si="51"/>
        <v>0</v>
      </c>
      <c r="S750" s="211"/>
      <c r="U750" s="257">
        <f>'Initial Info Client Demographic'!D736</f>
        <v>0</v>
      </c>
      <c r="W750" s="179">
        <f>'Initial Info Client Demographic'!E736</f>
        <v>0</v>
      </c>
      <c r="X750" s="182">
        <f>'Initial Info Client Demographic'!F736</f>
        <v>0</v>
      </c>
      <c r="Y750" s="183">
        <f>'Initial Info Client Demographic'!G736</f>
        <v>0</v>
      </c>
      <c r="Z750" s="179">
        <f>'Initial Info Client Demographic'!H736</f>
        <v>0</v>
      </c>
      <c r="AA750" s="182">
        <f>'Initial Info Client Demographic'!I736</f>
        <v>0</v>
      </c>
      <c r="AB750" s="183">
        <f>'Initial Info Client Demographic'!E736</f>
        <v>0</v>
      </c>
      <c r="AC750" s="183">
        <f>'Initial Info Client Demographic'!F736</f>
        <v>0</v>
      </c>
      <c r="AD750" s="183">
        <f>'Initial Info Client Demographic'!G736</f>
        <v>0</v>
      </c>
      <c r="AE750" s="183">
        <f>'Initial Info Client Demographic'!H736</f>
        <v>0</v>
      </c>
      <c r="AF750" s="183">
        <f>'Initial Info Client Demographic'!I736</f>
        <v>0</v>
      </c>
      <c r="AG750" s="183">
        <f>'Initial Info Client Demographic'!J736</f>
        <v>0</v>
      </c>
    </row>
    <row r="751" spans="1:33" ht="50.1" customHeight="1" x14ac:dyDescent="0.25">
      <c r="A751" s="2">
        <f t="shared" si="52"/>
        <v>724</v>
      </c>
      <c r="B751" s="321">
        <f>'Initial Info Client Demographic'!B737</f>
        <v>0</v>
      </c>
      <c r="C751" s="322">
        <f>'Initial Info Client Demographic'!C737</f>
        <v>0</v>
      </c>
      <c r="D751" s="229"/>
      <c r="E751" s="237"/>
      <c r="F751" s="234"/>
      <c r="G751" s="239"/>
      <c r="H751" s="243"/>
      <c r="I751" s="213"/>
      <c r="J751" s="214"/>
      <c r="K751" s="168"/>
      <c r="L751" s="167"/>
      <c r="M751" s="216"/>
      <c r="N751" s="141"/>
      <c r="O751" s="249">
        <f t="shared" si="49"/>
        <v>0</v>
      </c>
      <c r="P751" s="140"/>
      <c r="Q751" s="253">
        <f t="shared" si="50"/>
        <v>0</v>
      </c>
      <c r="R751" s="254">
        <f t="shared" si="51"/>
        <v>0</v>
      </c>
      <c r="S751" s="211"/>
      <c r="U751" s="257">
        <f>'Initial Info Client Demographic'!D737</f>
        <v>0</v>
      </c>
      <c r="W751" s="179">
        <f>'Initial Info Client Demographic'!E737</f>
        <v>0</v>
      </c>
      <c r="X751" s="182">
        <f>'Initial Info Client Demographic'!F737</f>
        <v>0</v>
      </c>
      <c r="Y751" s="183">
        <f>'Initial Info Client Demographic'!G737</f>
        <v>0</v>
      </c>
      <c r="Z751" s="179">
        <f>'Initial Info Client Demographic'!H737</f>
        <v>0</v>
      </c>
      <c r="AA751" s="182">
        <f>'Initial Info Client Demographic'!I737</f>
        <v>0</v>
      </c>
      <c r="AB751" s="183">
        <f>'Initial Info Client Demographic'!E737</f>
        <v>0</v>
      </c>
      <c r="AC751" s="183">
        <f>'Initial Info Client Demographic'!F737</f>
        <v>0</v>
      </c>
      <c r="AD751" s="183">
        <f>'Initial Info Client Demographic'!G737</f>
        <v>0</v>
      </c>
      <c r="AE751" s="183">
        <f>'Initial Info Client Demographic'!H737</f>
        <v>0</v>
      </c>
      <c r="AF751" s="183">
        <f>'Initial Info Client Demographic'!I737</f>
        <v>0</v>
      </c>
      <c r="AG751" s="183">
        <f>'Initial Info Client Demographic'!J737</f>
        <v>0</v>
      </c>
    </row>
    <row r="752" spans="1:33" ht="50.1" customHeight="1" x14ac:dyDescent="0.25">
      <c r="A752" s="2">
        <f t="shared" si="52"/>
        <v>725</v>
      </c>
      <c r="B752" s="319">
        <f>'Initial Info Client Demographic'!B738</f>
        <v>0</v>
      </c>
      <c r="C752" s="320">
        <f>'Initial Info Client Demographic'!C738</f>
        <v>0</v>
      </c>
      <c r="D752" s="244"/>
      <c r="E752" s="236"/>
      <c r="F752" s="259"/>
      <c r="G752" s="238"/>
      <c r="H752" s="242"/>
      <c r="I752" s="213"/>
      <c r="J752" s="214"/>
      <c r="K752" s="169"/>
      <c r="L752" s="166"/>
      <c r="M752" s="215"/>
      <c r="N752" s="123"/>
      <c r="O752" s="249">
        <f t="shared" si="49"/>
        <v>0</v>
      </c>
      <c r="P752" s="96"/>
      <c r="Q752" s="251">
        <f t="shared" si="50"/>
        <v>0</v>
      </c>
      <c r="R752" s="252">
        <f t="shared" si="51"/>
        <v>0</v>
      </c>
      <c r="S752" s="211"/>
      <c r="U752" s="257">
        <f>'Initial Info Client Demographic'!D738</f>
        <v>0</v>
      </c>
      <c r="W752" s="179">
        <f>'Initial Info Client Demographic'!E738</f>
        <v>0</v>
      </c>
      <c r="X752" s="182">
        <f>'Initial Info Client Demographic'!F738</f>
        <v>0</v>
      </c>
      <c r="Y752" s="183">
        <f>'Initial Info Client Demographic'!G738</f>
        <v>0</v>
      </c>
      <c r="Z752" s="179">
        <f>'Initial Info Client Demographic'!H738</f>
        <v>0</v>
      </c>
      <c r="AA752" s="182">
        <f>'Initial Info Client Demographic'!I738</f>
        <v>0</v>
      </c>
      <c r="AB752" s="183">
        <f>'Initial Info Client Demographic'!E738</f>
        <v>0</v>
      </c>
      <c r="AC752" s="183">
        <f>'Initial Info Client Demographic'!F738</f>
        <v>0</v>
      </c>
      <c r="AD752" s="183">
        <f>'Initial Info Client Demographic'!G738</f>
        <v>0</v>
      </c>
      <c r="AE752" s="183">
        <f>'Initial Info Client Demographic'!H738</f>
        <v>0</v>
      </c>
      <c r="AF752" s="183">
        <f>'Initial Info Client Demographic'!I738</f>
        <v>0</v>
      </c>
      <c r="AG752" s="183">
        <f>'Initial Info Client Demographic'!J738</f>
        <v>0</v>
      </c>
    </row>
    <row r="753" spans="1:33" ht="50.1" customHeight="1" x14ac:dyDescent="0.25">
      <c r="A753" s="2">
        <f t="shared" si="52"/>
        <v>726</v>
      </c>
      <c r="B753" s="321">
        <f>'Initial Info Client Demographic'!B739</f>
        <v>0</v>
      </c>
      <c r="C753" s="322">
        <f>'Initial Info Client Demographic'!C739</f>
        <v>0</v>
      </c>
      <c r="D753" s="229"/>
      <c r="E753" s="237"/>
      <c r="F753" s="234"/>
      <c r="G753" s="239"/>
      <c r="H753" s="243"/>
      <c r="I753" s="213"/>
      <c r="J753" s="214"/>
      <c r="K753" s="168"/>
      <c r="L753" s="167"/>
      <c r="M753" s="216"/>
      <c r="N753" s="141"/>
      <c r="O753" s="249">
        <f t="shared" si="49"/>
        <v>0</v>
      </c>
      <c r="P753" s="140"/>
      <c r="Q753" s="253">
        <f t="shared" si="50"/>
        <v>0</v>
      </c>
      <c r="R753" s="254">
        <f t="shared" si="51"/>
        <v>0</v>
      </c>
      <c r="S753" s="211"/>
      <c r="U753" s="257">
        <f>'Initial Info Client Demographic'!D739</f>
        <v>0</v>
      </c>
      <c r="W753" s="179">
        <f>'Initial Info Client Demographic'!E739</f>
        <v>0</v>
      </c>
      <c r="X753" s="182">
        <f>'Initial Info Client Demographic'!F739</f>
        <v>0</v>
      </c>
      <c r="Y753" s="183">
        <f>'Initial Info Client Demographic'!G739</f>
        <v>0</v>
      </c>
      <c r="Z753" s="179">
        <f>'Initial Info Client Demographic'!H739</f>
        <v>0</v>
      </c>
      <c r="AA753" s="182">
        <f>'Initial Info Client Demographic'!I739</f>
        <v>0</v>
      </c>
      <c r="AB753" s="183">
        <f>'Initial Info Client Demographic'!E739</f>
        <v>0</v>
      </c>
      <c r="AC753" s="183">
        <f>'Initial Info Client Demographic'!F739</f>
        <v>0</v>
      </c>
      <c r="AD753" s="183">
        <f>'Initial Info Client Demographic'!G739</f>
        <v>0</v>
      </c>
      <c r="AE753" s="183">
        <f>'Initial Info Client Demographic'!H739</f>
        <v>0</v>
      </c>
      <c r="AF753" s="183">
        <f>'Initial Info Client Demographic'!I739</f>
        <v>0</v>
      </c>
      <c r="AG753" s="183">
        <f>'Initial Info Client Demographic'!J739</f>
        <v>0</v>
      </c>
    </row>
    <row r="754" spans="1:33" ht="50.1" customHeight="1" x14ac:dyDescent="0.25">
      <c r="A754" s="2">
        <f t="shared" si="52"/>
        <v>727</v>
      </c>
      <c r="B754" s="319">
        <f>'Initial Info Client Demographic'!B740</f>
        <v>0</v>
      </c>
      <c r="C754" s="320">
        <f>'Initial Info Client Demographic'!C740</f>
        <v>0</v>
      </c>
      <c r="D754" s="244"/>
      <c r="E754" s="236"/>
      <c r="F754" s="259"/>
      <c r="G754" s="238"/>
      <c r="H754" s="242"/>
      <c r="I754" s="213"/>
      <c r="J754" s="214"/>
      <c r="K754" s="169"/>
      <c r="L754" s="166"/>
      <c r="M754" s="215"/>
      <c r="N754" s="123"/>
      <c r="O754" s="249">
        <f t="shared" si="49"/>
        <v>0</v>
      </c>
      <c r="P754" s="96"/>
      <c r="Q754" s="251">
        <f t="shared" si="50"/>
        <v>0</v>
      </c>
      <c r="R754" s="252">
        <f t="shared" si="51"/>
        <v>0</v>
      </c>
      <c r="S754" s="211"/>
      <c r="U754" s="257">
        <f>'Initial Info Client Demographic'!D740</f>
        <v>0</v>
      </c>
      <c r="W754" s="179">
        <f>'Initial Info Client Demographic'!E740</f>
        <v>0</v>
      </c>
      <c r="X754" s="182">
        <f>'Initial Info Client Demographic'!F740</f>
        <v>0</v>
      </c>
      <c r="Y754" s="183">
        <f>'Initial Info Client Demographic'!G740</f>
        <v>0</v>
      </c>
      <c r="Z754" s="179">
        <f>'Initial Info Client Demographic'!H740</f>
        <v>0</v>
      </c>
      <c r="AA754" s="182">
        <f>'Initial Info Client Demographic'!I740</f>
        <v>0</v>
      </c>
      <c r="AB754" s="183">
        <f>'Initial Info Client Demographic'!E740</f>
        <v>0</v>
      </c>
      <c r="AC754" s="183">
        <f>'Initial Info Client Demographic'!F740</f>
        <v>0</v>
      </c>
      <c r="AD754" s="183">
        <f>'Initial Info Client Demographic'!G740</f>
        <v>0</v>
      </c>
      <c r="AE754" s="183">
        <f>'Initial Info Client Demographic'!H740</f>
        <v>0</v>
      </c>
      <c r="AF754" s="183">
        <f>'Initial Info Client Demographic'!I740</f>
        <v>0</v>
      </c>
      <c r="AG754" s="183">
        <f>'Initial Info Client Demographic'!J740</f>
        <v>0</v>
      </c>
    </row>
    <row r="755" spans="1:33" ht="50.1" customHeight="1" x14ac:dyDescent="0.25">
      <c r="A755" s="2">
        <f t="shared" si="52"/>
        <v>728</v>
      </c>
      <c r="B755" s="321">
        <f>'Initial Info Client Demographic'!B741</f>
        <v>0</v>
      </c>
      <c r="C755" s="322">
        <f>'Initial Info Client Demographic'!C741</f>
        <v>0</v>
      </c>
      <c r="D755" s="229"/>
      <c r="E755" s="237"/>
      <c r="F755" s="234"/>
      <c r="G755" s="239"/>
      <c r="H755" s="243"/>
      <c r="I755" s="213"/>
      <c r="J755" s="214"/>
      <c r="K755" s="168"/>
      <c r="L755" s="167"/>
      <c r="M755" s="216"/>
      <c r="N755" s="141"/>
      <c r="O755" s="249">
        <f t="shared" si="49"/>
        <v>0</v>
      </c>
      <c r="P755" s="140"/>
      <c r="Q755" s="253">
        <f t="shared" si="50"/>
        <v>0</v>
      </c>
      <c r="R755" s="254">
        <f t="shared" si="51"/>
        <v>0</v>
      </c>
      <c r="S755" s="211"/>
      <c r="U755" s="257">
        <f>'Initial Info Client Demographic'!D741</f>
        <v>0</v>
      </c>
      <c r="W755" s="179">
        <f>'Initial Info Client Demographic'!E741</f>
        <v>0</v>
      </c>
      <c r="X755" s="182">
        <f>'Initial Info Client Demographic'!F741</f>
        <v>0</v>
      </c>
      <c r="Y755" s="183">
        <f>'Initial Info Client Demographic'!G741</f>
        <v>0</v>
      </c>
      <c r="Z755" s="179">
        <f>'Initial Info Client Demographic'!H741</f>
        <v>0</v>
      </c>
      <c r="AA755" s="182">
        <f>'Initial Info Client Demographic'!I741</f>
        <v>0</v>
      </c>
      <c r="AB755" s="183">
        <f>'Initial Info Client Demographic'!E741</f>
        <v>0</v>
      </c>
      <c r="AC755" s="183">
        <f>'Initial Info Client Demographic'!F741</f>
        <v>0</v>
      </c>
      <c r="AD755" s="183">
        <f>'Initial Info Client Demographic'!G741</f>
        <v>0</v>
      </c>
      <c r="AE755" s="183">
        <f>'Initial Info Client Demographic'!H741</f>
        <v>0</v>
      </c>
      <c r="AF755" s="183">
        <f>'Initial Info Client Demographic'!I741</f>
        <v>0</v>
      </c>
      <c r="AG755" s="183">
        <f>'Initial Info Client Demographic'!J741</f>
        <v>0</v>
      </c>
    </row>
    <row r="756" spans="1:33" ht="50.1" customHeight="1" x14ac:dyDescent="0.25">
      <c r="A756" s="2">
        <f t="shared" si="52"/>
        <v>729</v>
      </c>
      <c r="B756" s="319">
        <f>'Initial Info Client Demographic'!B742</f>
        <v>0</v>
      </c>
      <c r="C756" s="320">
        <f>'Initial Info Client Demographic'!C742</f>
        <v>0</v>
      </c>
      <c r="D756" s="244"/>
      <c r="E756" s="236"/>
      <c r="F756" s="259"/>
      <c r="G756" s="240"/>
      <c r="H756" s="242"/>
      <c r="I756" s="213"/>
      <c r="J756" s="214"/>
      <c r="K756" s="169"/>
      <c r="L756" s="166"/>
      <c r="M756" s="215"/>
      <c r="N756" s="123"/>
      <c r="O756" s="249">
        <f t="shared" si="49"/>
        <v>0</v>
      </c>
      <c r="P756" s="96"/>
      <c r="Q756" s="251">
        <f t="shared" si="50"/>
        <v>0</v>
      </c>
      <c r="R756" s="252">
        <f t="shared" si="51"/>
        <v>0</v>
      </c>
      <c r="S756" s="211"/>
      <c r="U756" s="257">
        <f>'Initial Info Client Demographic'!D742</f>
        <v>0</v>
      </c>
      <c r="W756" s="179">
        <f>'Initial Info Client Demographic'!E742</f>
        <v>0</v>
      </c>
      <c r="X756" s="182">
        <f>'Initial Info Client Demographic'!F742</f>
        <v>0</v>
      </c>
      <c r="Y756" s="183">
        <f>'Initial Info Client Demographic'!G742</f>
        <v>0</v>
      </c>
      <c r="Z756" s="179">
        <f>'Initial Info Client Demographic'!H742</f>
        <v>0</v>
      </c>
      <c r="AA756" s="182">
        <f>'Initial Info Client Demographic'!I742</f>
        <v>0</v>
      </c>
      <c r="AB756" s="183">
        <f>'Initial Info Client Demographic'!E742</f>
        <v>0</v>
      </c>
      <c r="AC756" s="183">
        <f>'Initial Info Client Demographic'!F742</f>
        <v>0</v>
      </c>
      <c r="AD756" s="183">
        <f>'Initial Info Client Demographic'!G742</f>
        <v>0</v>
      </c>
      <c r="AE756" s="183">
        <f>'Initial Info Client Demographic'!H742</f>
        <v>0</v>
      </c>
      <c r="AF756" s="183">
        <f>'Initial Info Client Demographic'!I742</f>
        <v>0</v>
      </c>
      <c r="AG756" s="183">
        <f>'Initial Info Client Demographic'!J742</f>
        <v>0</v>
      </c>
    </row>
    <row r="757" spans="1:33" ht="50.1" customHeight="1" x14ac:dyDescent="0.25">
      <c r="A757" s="2">
        <f t="shared" si="52"/>
        <v>730</v>
      </c>
      <c r="B757" s="321">
        <f>'Initial Info Client Demographic'!B743</f>
        <v>0</v>
      </c>
      <c r="C757" s="322">
        <f>'Initial Info Client Demographic'!C743</f>
        <v>0</v>
      </c>
      <c r="D757" s="229"/>
      <c r="E757" s="237"/>
      <c r="F757" s="234"/>
      <c r="G757" s="241"/>
      <c r="H757" s="243"/>
      <c r="I757" s="213"/>
      <c r="J757" s="214"/>
      <c r="K757" s="168"/>
      <c r="L757" s="167"/>
      <c r="M757" s="216"/>
      <c r="N757" s="141"/>
      <c r="O757" s="249">
        <f t="shared" si="49"/>
        <v>0</v>
      </c>
      <c r="P757" s="140"/>
      <c r="Q757" s="253">
        <f t="shared" si="50"/>
        <v>0</v>
      </c>
      <c r="R757" s="254">
        <f t="shared" si="51"/>
        <v>0</v>
      </c>
      <c r="S757" s="211"/>
      <c r="U757" s="257">
        <f>'Initial Info Client Demographic'!D743</f>
        <v>0</v>
      </c>
      <c r="W757" s="179">
        <f>'Initial Info Client Demographic'!E743</f>
        <v>0</v>
      </c>
      <c r="X757" s="182">
        <f>'Initial Info Client Demographic'!F743</f>
        <v>0</v>
      </c>
      <c r="Y757" s="183">
        <f>'Initial Info Client Demographic'!G743</f>
        <v>0</v>
      </c>
      <c r="Z757" s="179">
        <f>'Initial Info Client Demographic'!H743</f>
        <v>0</v>
      </c>
      <c r="AA757" s="182">
        <f>'Initial Info Client Demographic'!I743</f>
        <v>0</v>
      </c>
      <c r="AB757" s="183">
        <f>'Initial Info Client Demographic'!E743</f>
        <v>0</v>
      </c>
      <c r="AC757" s="183">
        <f>'Initial Info Client Demographic'!F743</f>
        <v>0</v>
      </c>
      <c r="AD757" s="183">
        <f>'Initial Info Client Demographic'!G743</f>
        <v>0</v>
      </c>
      <c r="AE757" s="183">
        <f>'Initial Info Client Demographic'!H743</f>
        <v>0</v>
      </c>
      <c r="AF757" s="183">
        <f>'Initial Info Client Demographic'!I743</f>
        <v>0</v>
      </c>
      <c r="AG757" s="183">
        <f>'Initial Info Client Demographic'!J743</f>
        <v>0</v>
      </c>
    </row>
    <row r="758" spans="1:33" ht="50.1" customHeight="1" x14ac:dyDescent="0.25">
      <c r="A758" s="2">
        <f t="shared" si="52"/>
        <v>731</v>
      </c>
      <c r="B758" s="319">
        <f>'Initial Info Client Demographic'!B744</f>
        <v>0</v>
      </c>
      <c r="C758" s="320">
        <f>'Initial Info Client Demographic'!C744</f>
        <v>0</v>
      </c>
      <c r="D758" s="244"/>
      <c r="E758" s="236"/>
      <c r="F758" s="259"/>
      <c r="G758" s="238"/>
      <c r="H758" s="242"/>
      <c r="I758" s="213"/>
      <c r="J758" s="214"/>
      <c r="K758" s="169"/>
      <c r="L758" s="166"/>
      <c r="M758" s="215"/>
      <c r="N758" s="123"/>
      <c r="O758" s="249">
        <f t="shared" si="49"/>
        <v>0</v>
      </c>
      <c r="P758" s="96"/>
      <c r="Q758" s="251">
        <f t="shared" si="50"/>
        <v>0</v>
      </c>
      <c r="R758" s="252">
        <f t="shared" si="51"/>
        <v>0</v>
      </c>
      <c r="S758" s="211"/>
      <c r="U758" s="257">
        <f>'Initial Info Client Demographic'!D744</f>
        <v>0</v>
      </c>
      <c r="W758" s="179">
        <f>'Initial Info Client Demographic'!E744</f>
        <v>0</v>
      </c>
      <c r="X758" s="182">
        <f>'Initial Info Client Demographic'!F744</f>
        <v>0</v>
      </c>
      <c r="Y758" s="183">
        <f>'Initial Info Client Demographic'!G744</f>
        <v>0</v>
      </c>
      <c r="Z758" s="179">
        <f>'Initial Info Client Demographic'!H744</f>
        <v>0</v>
      </c>
      <c r="AA758" s="182">
        <f>'Initial Info Client Demographic'!I744</f>
        <v>0</v>
      </c>
      <c r="AB758" s="183">
        <f>'Initial Info Client Demographic'!E744</f>
        <v>0</v>
      </c>
      <c r="AC758" s="183">
        <f>'Initial Info Client Demographic'!F744</f>
        <v>0</v>
      </c>
      <c r="AD758" s="183">
        <f>'Initial Info Client Demographic'!G744</f>
        <v>0</v>
      </c>
      <c r="AE758" s="183">
        <f>'Initial Info Client Demographic'!H744</f>
        <v>0</v>
      </c>
      <c r="AF758" s="183">
        <f>'Initial Info Client Demographic'!I744</f>
        <v>0</v>
      </c>
      <c r="AG758" s="183">
        <f>'Initial Info Client Demographic'!J744</f>
        <v>0</v>
      </c>
    </row>
    <row r="759" spans="1:33" ht="50.1" customHeight="1" x14ac:dyDescent="0.25">
      <c r="A759" s="2">
        <f t="shared" si="52"/>
        <v>732</v>
      </c>
      <c r="B759" s="321">
        <f>'Initial Info Client Demographic'!B745</f>
        <v>0</v>
      </c>
      <c r="C759" s="322">
        <f>'Initial Info Client Demographic'!C745</f>
        <v>0</v>
      </c>
      <c r="D759" s="229"/>
      <c r="E759" s="237"/>
      <c r="F759" s="234"/>
      <c r="G759" s="239"/>
      <c r="H759" s="243"/>
      <c r="I759" s="213"/>
      <c r="J759" s="214"/>
      <c r="K759" s="168"/>
      <c r="L759" s="167"/>
      <c r="M759" s="216"/>
      <c r="N759" s="141"/>
      <c r="O759" s="249">
        <f t="shared" si="49"/>
        <v>0</v>
      </c>
      <c r="P759" s="140"/>
      <c r="Q759" s="253">
        <f t="shared" si="50"/>
        <v>0</v>
      </c>
      <c r="R759" s="254">
        <f t="shared" si="51"/>
        <v>0</v>
      </c>
      <c r="S759" s="211"/>
      <c r="U759" s="257">
        <f>'Initial Info Client Demographic'!D745</f>
        <v>0</v>
      </c>
      <c r="W759" s="179">
        <f>'Initial Info Client Demographic'!E745</f>
        <v>0</v>
      </c>
      <c r="X759" s="182">
        <f>'Initial Info Client Demographic'!F745</f>
        <v>0</v>
      </c>
      <c r="Y759" s="183">
        <f>'Initial Info Client Demographic'!G745</f>
        <v>0</v>
      </c>
      <c r="Z759" s="179">
        <f>'Initial Info Client Demographic'!H745</f>
        <v>0</v>
      </c>
      <c r="AA759" s="182">
        <f>'Initial Info Client Demographic'!I745</f>
        <v>0</v>
      </c>
      <c r="AB759" s="183">
        <f>'Initial Info Client Demographic'!E745</f>
        <v>0</v>
      </c>
      <c r="AC759" s="183">
        <f>'Initial Info Client Demographic'!F745</f>
        <v>0</v>
      </c>
      <c r="AD759" s="183">
        <f>'Initial Info Client Demographic'!G745</f>
        <v>0</v>
      </c>
      <c r="AE759" s="183">
        <f>'Initial Info Client Demographic'!H745</f>
        <v>0</v>
      </c>
      <c r="AF759" s="183">
        <f>'Initial Info Client Demographic'!I745</f>
        <v>0</v>
      </c>
      <c r="AG759" s="183">
        <f>'Initial Info Client Demographic'!J745</f>
        <v>0</v>
      </c>
    </row>
    <row r="760" spans="1:33" ht="50.1" customHeight="1" x14ac:dyDescent="0.25">
      <c r="A760" s="2">
        <f t="shared" si="52"/>
        <v>733</v>
      </c>
      <c r="B760" s="319">
        <f>'Initial Info Client Demographic'!B746</f>
        <v>0</v>
      </c>
      <c r="C760" s="320">
        <f>'Initial Info Client Demographic'!C746</f>
        <v>0</v>
      </c>
      <c r="D760" s="244"/>
      <c r="E760" s="236"/>
      <c r="F760" s="259"/>
      <c r="G760" s="238"/>
      <c r="H760" s="242"/>
      <c r="I760" s="213"/>
      <c r="J760" s="214"/>
      <c r="K760" s="169"/>
      <c r="L760" s="166"/>
      <c r="M760" s="215"/>
      <c r="N760" s="123"/>
      <c r="O760" s="249">
        <f t="shared" si="49"/>
        <v>0</v>
      </c>
      <c r="P760" s="96"/>
      <c r="Q760" s="251">
        <f t="shared" si="50"/>
        <v>0</v>
      </c>
      <c r="R760" s="252">
        <f t="shared" si="51"/>
        <v>0</v>
      </c>
      <c r="S760" s="211"/>
      <c r="U760" s="257">
        <f>'Initial Info Client Demographic'!D746</f>
        <v>0</v>
      </c>
      <c r="W760" s="179">
        <f>'Initial Info Client Demographic'!E746</f>
        <v>0</v>
      </c>
      <c r="X760" s="182">
        <f>'Initial Info Client Demographic'!F746</f>
        <v>0</v>
      </c>
      <c r="Y760" s="183">
        <f>'Initial Info Client Demographic'!G746</f>
        <v>0</v>
      </c>
      <c r="Z760" s="179">
        <f>'Initial Info Client Demographic'!H746</f>
        <v>0</v>
      </c>
      <c r="AA760" s="182">
        <f>'Initial Info Client Demographic'!I746</f>
        <v>0</v>
      </c>
      <c r="AB760" s="183">
        <f>'Initial Info Client Demographic'!E746</f>
        <v>0</v>
      </c>
      <c r="AC760" s="183">
        <f>'Initial Info Client Demographic'!F746</f>
        <v>0</v>
      </c>
      <c r="AD760" s="183">
        <f>'Initial Info Client Demographic'!G746</f>
        <v>0</v>
      </c>
      <c r="AE760" s="183">
        <f>'Initial Info Client Demographic'!H746</f>
        <v>0</v>
      </c>
      <c r="AF760" s="183">
        <f>'Initial Info Client Demographic'!I746</f>
        <v>0</v>
      </c>
      <c r="AG760" s="183">
        <f>'Initial Info Client Demographic'!J746</f>
        <v>0</v>
      </c>
    </row>
    <row r="761" spans="1:33" ht="50.1" customHeight="1" x14ac:dyDescent="0.25">
      <c r="A761" s="2">
        <f t="shared" si="52"/>
        <v>734</v>
      </c>
      <c r="B761" s="321">
        <f>'Initial Info Client Demographic'!B747</f>
        <v>0</v>
      </c>
      <c r="C761" s="322">
        <f>'Initial Info Client Demographic'!C747</f>
        <v>0</v>
      </c>
      <c r="D761" s="229"/>
      <c r="E761" s="237"/>
      <c r="F761" s="234"/>
      <c r="G761" s="239"/>
      <c r="H761" s="243"/>
      <c r="I761" s="213"/>
      <c r="J761" s="214"/>
      <c r="K761" s="168"/>
      <c r="L761" s="167"/>
      <c r="M761" s="216"/>
      <c r="N761" s="141"/>
      <c r="O761" s="249">
        <f t="shared" si="49"/>
        <v>0</v>
      </c>
      <c r="P761" s="140"/>
      <c r="Q761" s="253">
        <f t="shared" si="50"/>
        <v>0</v>
      </c>
      <c r="R761" s="254">
        <f t="shared" si="51"/>
        <v>0</v>
      </c>
      <c r="S761" s="211"/>
      <c r="U761" s="257">
        <f>'Initial Info Client Demographic'!D747</f>
        <v>0</v>
      </c>
      <c r="W761" s="179">
        <f>'Initial Info Client Demographic'!E747</f>
        <v>0</v>
      </c>
      <c r="X761" s="182">
        <f>'Initial Info Client Demographic'!F747</f>
        <v>0</v>
      </c>
      <c r="Y761" s="183">
        <f>'Initial Info Client Demographic'!G747</f>
        <v>0</v>
      </c>
      <c r="Z761" s="179">
        <f>'Initial Info Client Demographic'!H747</f>
        <v>0</v>
      </c>
      <c r="AA761" s="182">
        <f>'Initial Info Client Demographic'!I747</f>
        <v>0</v>
      </c>
      <c r="AB761" s="183">
        <f>'Initial Info Client Demographic'!E747</f>
        <v>0</v>
      </c>
      <c r="AC761" s="183">
        <f>'Initial Info Client Demographic'!F747</f>
        <v>0</v>
      </c>
      <c r="AD761" s="183">
        <f>'Initial Info Client Demographic'!G747</f>
        <v>0</v>
      </c>
      <c r="AE761" s="183">
        <f>'Initial Info Client Demographic'!H747</f>
        <v>0</v>
      </c>
      <c r="AF761" s="183">
        <f>'Initial Info Client Demographic'!I747</f>
        <v>0</v>
      </c>
      <c r="AG761" s="183">
        <f>'Initial Info Client Demographic'!J747</f>
        <v>0</v>
      </c>
    </row>
    <row r="762" spans="1:33" ht="50.1" customHeight="1" x14ac:dyDescent="0.25">
      <c r="A762" s="2">
        <f t="shared" si="52"/>
        <v>735</v>
      </c>
      <c r="B762" s="319">
        <f>'Initial Info Client Demographic'!B748</f>
        <v>0</v>
      </c>
      <c r="C762" s="320">
        <f>'Initial Info Client Demographic'!C748</f>
        <v>0</v>
      </c>
      <c r="D762" s="244"/>
      <c r="E762" s="236"/>
      <c r="F762" s="259"/>
      <c r="G762" s="238"/>
      <c r="H762" s="242"/>
      <c r="I762" s="213"/>
      <c r="J762" s="214"/>
      <c r="K762" s="169"/>
      <c r="L762" s="166"/>
      <c r="M762" s="215"/>
      <c r="N762" s="123"/>
      <c r="O762" s="249">
        <f t="shared" si="49"/>
        <v>0</v>
      </c>
      <c r="P762" s="96"/>
      <c r="Q762" s="251">
        <f t="shared" si="50"/>
        <v>0</v>
      </c>
      <c r="R762" s="252">
        <f t="shared" si="51"/>
        <v>0</v>
      </c>
      <c r="S762" s="211"/>
      <c r="U762" s="257">
        <f>'Initial Info Client Demographic'!D748</f>
        <v>0</v>
      </c>
      <c r="W762" s="179">
        <f>'Initial Info Client Demographic'!E748</f>
        <v>0</v>
      </c>
      <c r="X762" s="182">
        <f>'Initial Info Client Demographic'!F748</f>
        <v>0</v>
      </c>
      <c r="Y762" s="183">
        <f>'Initial Info Client Demographic'!G748</f>
        <v>0</v>
      </c>
      <c r="Z762" s="179">
        <f>'Initial Info Client Demographic'!H748</f>
        <v>0</v>
      </c>
      <c r="AA762" s="182">
        <f>'Initial Info Client Demographic'!I748</f>
        <v>0</v>
      </c>
      <c r="AB762" s="183">
        <f>'Initial Info Client Demographic'!E748</f>
        <v>0</v>
      </c>
      <c r="AC762" s="183">
        <f>'Initial Info Client Demographic'!F748</f>
        <v>0</v>
      </c>
      <c r="AD762" s="183">
        <f>'Initial Info Client Demographic'!G748</f>
        <v>0</v>
      </c>
      <c r="AE762" s="183">
        <f>'Initial Info Client Demographic'!H748</f>
        <v>0</v>
      </c>
      <c r="AF762" s="183">
        <f>'Initial Info Client Demographic'!I748</f>
        <v>0</v>
      </c>
      <c r="AG762" s="183">
        <f>'Initial Info Client Demographic'!J748</f>
        <v>0</v>
      </c>
    </row>
    <row r="763" spans="1:33" ht="50.1" customHeight="1" x14ac:dyDescent="0.25">
      <c r="A763" s="2">
        <f t="shared" si="52"/>
        <v>736</v>
      </c>
      <c r="B763" s="321">
        <f>'Initial Info Client Demographic'!B749</f>
        <v>0</v>
      </c>
      <c r="C763" s="322">
        <f>'Initial Info Client Demographic'!C749</f>
        <v>0</v>
      </c>
      <c r="D763" s="229"/>
      <c r="E763" s="237"/>
      <c r="F763" s="234"/>
      <c r="G763" s="239"/>
      <c r="H763" s="243"/>
      <c r="I763" s="213"/>
      <c r="J763" s="214"/>
      <c r="K763" s="168"/>
      <c r="L763" s="167"/>
      <c r="M763" s="216"/>
      <c r="N763" s="141"/>
      <c r="O763" s="249">
        <f t="shared" si="49"/>
        <v>0</v>
      </c>
      <c r="P763" s="140"/>
      <c r="Q763" s="253">
        <f t="shared" si="50"/>
        <v>0</v>
      </c>
      <c r="R763" s="254">
        <f t="shared" si="51"/>
        <v>0</v>
      </c>
      <c r="S763" s="211"/>
      <c r="U763" s="257">
        <f>'Initial Info Client Demographic'!D749</f>
        <v>0</v>
      </c>
      <c r="W763" s="179">
        <f>'Initial Info Client Demographic'!E749</f>
        <v>0</v>
      </c>
      <c r="X763" s="182">
        <f>'Initial Info Client Demographic'!F749</f>
        <v>0</v>
      </c>
      <c r="Y763" s="183">
        <f>'Initial Info Client Demographic'!G749</f>
        <v>0</v>
      </c>
      <c r="Z763" s="179">
        <f>'Initial Info Client Demographic'!H749</f>
        <v>0</v>
      </c>
      <c r="AA763" s="182">
        <f>'Initial Info Client Demographic'!I749</f>
        <v>0</v>
      </c>
      <c r="AB763" s="183">
        <f>'Initial Info Client Demographic'!E749</f>
        <v>0</v>
      </c>
      <c r="AC763" s="183">
        <f>'Initial Info Client Demographic'!F749</f>
        <v>0</v>
      </c>
      <c r="AD763" s="183">
        <f>'Initial Info Client Demographic'!G749</f>
        <v>0</v>
      </c>
      <c r="AE763" s="183">
        <f>'Initial Info Client Demographic'!H749</f>
        <v>0</v>
      </c>
      <c r="AF763" s="183">
        <f>'Initial Info Client Demographic'!I749</f>
        <v>0</v>
      </c>
      <c r="AG763" s="183">
        <f>'Initial Info Client Demographic'!J749</f>
        <v>0</v>
      </c>
    </row>
    <row r="764" spans="1:33" ht="50.1" customHeight="1" x14ac:dyDescent="0.25">
      <c r="A764" s="2">
        <f t="shared" si="52"/>
        <v>737</v>
      </c>
      <c r="B764" s="319">
        <f>'Initial Info Client Demographic'!B750</f>
        <v>0</v>
      </c>
      <c r="C764" s="320">
        <f>'Initial Info Client Demographic'!C750</f>
        <v>0</v>
      </c>
      <c r="D764" s="244"/>
      <c r="E764" s="236"/>
      <c r="F764" s="259"/>
      <c r="G764" s="238"/>
      <c r="H764" s="242"/>
      <c r="I764" s="213"/>
      <c r="J764" s="214"/>
      <c r="K764" s="169"/>
      <c r="L764" s="166"/>
      <c r="M764" s="215"/>
      <c r="N764" s="123"/>
      <c r="O764" s="249">
        <f t="shared" si="49"/>
        <v>0</v>
      </c>
      <c r="P764" s="96"/>
      <c r="Q764" s="251">
        <f t="shared" si="50"/>
        <v>0</v>
      </c>
      <c r="R764" s="252">
        <f t="shared" si="51"/>
        <v>0</v>
      </c>
      <c r="S764" s="211"/>
      <c r="U764" s="257">
        <f>'Initial Info Client Demographic'!D750</f>
        <v>0</v>
      </c>
      <c r="W764" s="179">
        <f>'Initial Info Client Demographic'!E750</f>
        <v>0</v>
      </c>
      <c r="X764" s="182">
        <f>'Initial Info Client Demographic'!F750</f>
        <v>0</v>
      </c>
      <c r="Y764" s="183">
        <f>'Initial Info Client Demographic'!G750</f>
        <v>0</v>
      </c>
      <c r="Z764" s="179">
        <f>'Initial Info Client Demographic'!H750</f>
        <v>0</v>
      </c>
      <c r="AA764" s="182">
        <f>'Initial Info Client Demographic'!I750</f>
        <v>0</v>
      </c>
      <c r="AB764" s="183">
        <f>'Initial Info Client Demographic'!E750</f>
        <v>0</v>
      </c>
      <c r="AC764" s="183">
        <f>'Initial Info Client Demographic'!F750</f>
        <v>0</v>
      </c>
      <c r="AD764" s="183">
        <f>'Initial Info Client Demographic'!G750</f>
        <v>0</v>
      </c>
      <c r="AE764" s="183">
        <f>'Initial Info Client Demographic'!H750</f>
        <v>0</v>
      </c>
      <c r="AF764" s="183">
        <f>'Initial Info Client Demographic'!I750</f>
        <v>0</v>
      </c>
      <c r="AG764" s="183">
        <f>'Initial Info Client Demographic'!J750</f>
        <v>0</v>
      </c>
    </row>
    <row r="765" spans="1:33" ht="50.1" customHeight="1" x14ac:dyDescent="0.25">
      <c r="A765" s="2">
        <f t="shared" si="52"/>
        <v>738</v>
      </c>
      <c r="B765" s="321">
        <f>'Initial Info Client Demographic'!B751</f>
        <v>0</v>
      </c>
      <c r="C765" s="322">
        <f>'Initial Info Client Demographic'!C751</f>
        <v>0</v>
      </c>
      <c r="D765" s="229"/>
      <c r="E765" s="237"/>
      <c r="F765" s="234"/>
      <c r="G765" s="239"/>
      <c r="H765" s="243"/>
      <c r="I765" s="213"/>
      <c r="J765" s="214"/>
      <c r="K765" s="168"/>
      <c r="L765" s="167"/>
      <c r="M765" s="216"/>
      <c r="N765" s="141"/>
      <c r="O765" s="249">
        <f t="shared" si="49"/>
        <v>0</v>
      </c>
      <c r="P765" s="140"/>
      <c r="Q765" s="253">
        <f t="shared" si="50"/>
        <v>0</v>
      </c>
      <c r="R765" s="254">
        <f t="shared" si="51"/>
        <v>0</v>
      </c>
      <c r="S765" s="211"/>
      <c r="U765" s="257">
        <f>'Initial Info Client Demographic'!D751</f>
        <v>0</v>
      </c>
      <c r="W765" s="179">
        <f>'Initial Info Client Demographic'!E751</f>
        <v>0</v>
      </c>
      <c r="X765" s="182">
        <f>'Initial Info Client Demographic'!F751</f>
        <v>0</v>
      </c>
      <c r="Y765" s="183">
        <f>'Initial Info Client Demographic'!G751</f>
        <v>0</v>
      </c>
      <c r="Z765" s="179">
        <f>'Initial Info Client Demographic'!H751</f>
        <v>0</v>
      </c>
      <c r="AA765" s="182">
        <f>'Initial Info Client Demographic'!I751</f>
        <v>0</v>
      </c>
      <c r="AB765" s="183">
        <f>'Initial Info Client Demographic'!E751</f>
        <v>0</v>
      </c>
      <c r="AC765" s="183">
        <f>'Initial Info Client Demographic'!F751</f>
        <v>0</v>
      </c>
      <c r="AD765" s="183">
        <f>'Initial Info Client Demographic'!G751</f>
        <v>0</v>
      </c>
      <c r="AE765" s="183">
        <f>'Initial Info Client Demographic'!H751</f>
        <v>0</v>
      </c>
      <c r="AF765" s="183">
        <f>'Initial Info Client Demographic'!I751</f>
        <v>0</v>
      </c>
      <c r="AG765" s="183">
        <f>'Initial Info Client Demographic'!J751</f>
        <v>0</v>
      </c>
    </row>
    <row r="766" spans="1:33" ht="50.1" customHeight="1" x14ac:dyDescent="0.25">
      <c r="A766" s="2">
        <f t="shared" si="52"/>
        <v>739</v>
      </c>
      <c r="B766" s="319">
        <f>'Initial Info Client Demographic'!B752</f>
        <v>0</v>
      </c>
      <c r="C766" s="320">
        <f>'Initial Info Client Demographic'!C752</f>
        <v>0</v>
      </c>
      <c r="D766" s="244"/>
      <c r="E766" s="236"/>
      <c r="F766" s="259"/>
      <c r="G766" s="240"/>
      <c r="H766" s="242"/>
      <c r="I766" s="213"/>
      <c r="J766" s="214"/>
      <c r="K766" s="169"/>
      <c r="L766" s="166"/>
      <c r="M766" s="215"/>
      <c r="N766" s="123"/>
      <c r="O766" s="249">
        <f t="shared" si="49"/>
        <v>0</v>
      </c>
      <c r="P766" s="96"/>
      <c r="Q766" s="251">
        <f t="shared" si="50"/>
        <v>0</v>
      </c>
      <c r="R766" s="252">
        <f t="shared" si="51"/>
        <v>0</v>
      </c>
      <c r="S766" s="211"/>
      <c r="U766" s="257">
        <f>'Initial Info Client Demographic'!D752</f>
        <v>0</v>
      </c>
      <c r="W766" s="179">
        <f>'Initial Info Client Demographic'!E752</f>
        <v>0</v>
      </c>
      <c r="X766" s="182">
        <f>'Initial Info Client Demographic'!F752</f>
        <v>0</v>
      </c>
      <c r="Y766" s="183">
        <f>'Initial Info Client Demographic'!G752</f>
        <v>0</v>
      </c>
      <c r="Z766" s="179">
        <f>'Initial Info Client Demographic'!H752</f>
        <v>0</v>
      </c>
      <c r="AA766" s="182">
        <f>'Initial Info Client Demographic'!I752</f>
        <v>0</v>
      </c>
      <c r="AB766" s="183">
        <f>'Initial Info Client Demographic'!E752</f>
        <v>0</v>
      </c>
      <c r="AC766" s="183">
        <f>'Initial Info Client Demographic'!F752</f>
        <v>0</v>
      </c>
      <c r="AD766" s="183">
        <f>'Initial Info Client Demographic'!G752</f>
        <v>0</v>
      </c>
      <c r="AE766" s="183">
        <f>'Initial Info Client Demographic'!H752</f>
        <v>0</v>
      </c>
      <c r="AF766" s="183">
        <f>'Initial Info Client Demographic'!I752</f>
        <v>0</v>
      </c>
      <c r="AG766" s="183">
        <f>'Initial Info Client Demographic'!J752</f>
        <v>0</v>
      </c>
    </row>
    <row r="767" spans="1:33" ht="50.1" customHeight="1" x14ac:dyDescent="0.25">
      <c r="A767" s="2">
        <f t="shared" si="52"/>
        <v>740</v>
      </c>
      <c r="B767" s="321">
        <f>'Initial Info Client Demographic'!B753</f>
        <v>0</v>
      </c>
      <c r="C767" s="322">
        <f>'Initial Info Client Demographic'!C753</f>
        <v>0</v>
      </c>
      <c r="D767" s="229"/>
      <c r="E767" s="237"/>
      <c r="F767" s="234"/>
      <c r="G767" s="241"/>
      <c r="H767" s="243"/>
      <c r="I767" s="213"/>
      <c r="J767" s="214"/>
      <c r="K767" s="168"/>
      <c r="L767" s="167"/>
      <c r="M767" s="216"/>
      <c r="N767" s="141"/>
      <c r="O767" s="249">
        <f t="shared" si="49"/>
        <v>0</v>
      </c>
      <c r="P767" s="140"/>
      <c r="Q767" s="253">
        <f t="shared" si="50"/>
        <v>0</v>
      </c>
      <c r="R767" s="254">
        <f t="shared" si="51"/>
        <v>0</v>
      </c>
      <c r="S767" s="211"/>
      <c r="U767" s="257">
        <f>'Initial Info Client Demographic'!D753</f>
        <v>0</v>
      </c>
      <c r="W767" s="179">
        <f>'Initial Info Client Demographic'!E753</f>
        <v>0</v>
      </c>
      <c r="X767" s="182">
        <f>'Initial Info Client Demographic'!F753</f>
        <v>0</v>
      </c>
      <c r="Y767" s="183">
        <f>'Initial Info Client Demographic'!G753</f>
        <v>0</v>
      </c>
      <c r="Z767" s="179">
        <f>'Initial Info Client Demographic'!H753</f>
        <v>0</v>
      </c>
      <c r="AA767" s="182">
        <f>'Initial Info Client Demographic'!I753</f>
        <v>0</v>
      </c>
      <c r="AB767" s="183">
        <f>'Initial Info Client Demographic'!E753</f>
        <v>0</v>
      </c>
      <c r="AC767" s="183">
        <f>'Initial Info Client Demographic'!F753</f>
        <v>0</v>
      </c>
      <c r="AD767" s="183">
        <f>'Initial Info Client Demographic'!G753</f>
        <v>0</v>
      </c>
      <c r="AE767" s="183">
        <f>'Initial Info Client Demographic'!H753</f>
        <v>0</v>
      </c>
      <c r="AF767" s="183">
        <f>'Initial Info Client Demographic'!I753</f>
        <v>0</v>
      </c>
      <c r="AG767" s="183">
        <f>'Initial Info Client Demographic'!J753</f>
        <v>0</v>
      </c>
    </row>
    <row r="768" spans="1:33" ht="50.1" customHeight="1" x14ac:dyDescent="0.25">
      <c r="A768" s="2">
        <f t="shared" si="52"/>
        <v>741</v>
      </c>
      <c r="B768" s="319">
        <f>'Initial Info Client Demographic'!B754</f>
        <v>0</v>
      </c>
      <c r="C768" s="320">
        <f>'Initial Info Client Demographic'!C754</f>
        <v>0</v>
      </c>
      <c r="D768" s="244"/>
      <c r="E768" s="236"/>
      <c r="F768" s="259"/>
      <c r="G768" s="238"/>
      <c r="H768" s="242"/>
      <c r="I768" s="213"/>
      <c r="J768" s="214"/>
      <c r="K768" s="169"/>
      <c r="L768" s="166"/>
      <c r="M768" s="215"/>
      <c r="N768" s="123"/>
      <c r="O768" s="249">
        <f t="shared" si="49"/>
        <v>0</v>
      </c>
      <c r="P768" s="96"/>
      <c r="Q768" s="251">
        <f t="shared" si="50"/>
        <v>0</v>
      </c>
      <c r="R768" s="252">
        <f t="shared" si="51"/>
        <v>0</v>
      </c>
      <c r="S768" s="211"/>
      <c r="U768" s="257">
        <f>'Initial Info Client Demographic'!D754</f>
        <v>0</v>
      </c>
      <c r="W768" s="179">
        <f>'Initial Info Client Demographic'!E754</f>
        <v>0</v>
      </c>
      <c r="X768" s="182">
        <f>'Initial Info Client Demographic'!F754</f>
        <v>0</v>
      </c>
      <c r="Y768" s="183">
        <f>'Initial Info Client Demographic'!G754</f>
        <v>0</v>
      </c>
      <c r="Z768" s="179">
        <f>'Initial Info Client Demographic'!H754</f>
        <v>0</v>
      </c>
      <c r="AA768" s="182">
        <f>'Initial Info Client Demographic'!I754</f>
        <v>0</v>
      </c>
      <c r="AB768" s="183">
        <f>'Initial Info Client Demographic'!E754</f>
        <v>0</v>
      </c>
      <c r="AC768" s="183">
        <f>'Initial Info Client Demographic'!F754</f>
        <v>0</v>
      </c>
      <c r="AD768" s="183">
        <f>'Initial Info Client Demographic'!G754</f>
        <v>0</v>
      </c>
      <c r="AE768" s="183">
        <f>'Initial Info Client Demographic'!H754</f>
        <v>0</v>
      </c>
      <c r="AF768" s="183">
        <f>'Initial Info Client Demographic'!I754</f>
        <v>0</v>
      </c>
      <c r="AG768" s="183">
        <f>'Initial Info Client Demographic'!J754</f>
        <v>0</v>
      </c>
    </row>
    <row r="769" spans="1:33" ht="50.1" customHeight="1" x14ac:dyDescent="0.25">
      <c r="A769" s="2">
        <f t="shared" si="52"/>
        <v>742</v>
      </c>
      <c r="B769" s="321">
        <f>'Initial Info Client Demographic'!B755</f>
        <v>0</v>
      </c>
      <c r="C769" s="322">
        <f>'Initial Info Client Demographic'!C755</f>
        <v>0</v>
      </c>
      <c r="D769" s="229"/>
      <c r="E769" s="237"/>
      <c r="F769" s="234"/>
      <c r="G769" s="239"/>
      <c r="H769" s="243"/>
      <c r="I769" s="213"/>
      <c r="J769" s="214"/>
      <c r="K769" s="168"/>
      <c r="L769" s="167"/>
      <c r="M769" s="216"/>
      <c r="N769" s="141"/>
      <c r="O769" s="249">
        <f t="shared" si="49"/>
        <v>0</v>
      </c>
      <c r="P769" s="140"/>
      <c r="Q769" s="253">
        <f t="shared" si="50"/>
        <v>0</v>
      </c>
      <c r="R769" s="254">
        <f t="shared" si="51"/>
        <v>0</v>
      </c>
      <c r="S769" s="211"/>
      <c r="U769" s="257">
        <f>'Initial Info Client Demographic'!D755</f>
        <v>0</v>
      </c>
      <c r="W769" s="179">
        <f>'Initial Info Client Demographic'!E755</f>
        <v>0</v>
      </c>
      <c r="X769" s="182">
        <f>'Initial Info Client Demographic'!F755</f>
        <v>0</v>
      </c>
      <c r="Y769" s="183">
        <f>'Initial Info Client Demographic'!G755</f>
        <v>0</v>
      </c>
      <c r="Z769" s="179">
        <f>'Initial Info Client Demographic'!H755</f>
        <v>0</v>
      </c>
      <c r="AA769" s="182">
        <f>'Initial Info Client Demographic'!I755</f>
        <v>0</v>
      </c>
      <c r="AB769" s="183">
        <f>'Initial Info Client Demographic'!E755</f>
        <v>0</v>
      </c>
      <c r="AC769" s="183">
        <f>'Initial Info Client Demographic'!F755</f>
        <v>0</v>
      </c>
      <c r="AD769" s="183">
        <f>'Initial Info Client Demographic'!G755</f>
        <v>0</v>
      </c>
      <c r="AE769" s="183">
        <f>'Initial Info Client Demographic'!H755</f>
        <v>0</v>
      </c>
      <c r="AF769" s="183">
        <f>'Initial Info Client Demographic'!I755</f>
        <v>0</v>
      </c>
      <c r="AG769" s="183">
        <f>'Initial Info Client Demographic'!J755</f>
        <v>0</v>
      </c>
    </row>
    <row r="770" spans="1:33" ht="50.1" customHeight="1" x14ac:dyDescent="0.25">
      <c r="A770" s="2">
        <f t="shared" si="52"/>
        <v>743</v>
      </c>
      <c r="B770" s="319">
        <f>'Initial Info Client Demographic'!B756</f>
        <v>0</v>
      </c>
      <c r="C770" s="320">
        <f>'Initial Info Client Demographic'!C756</f>
        <v>0</v>
      </c>
      <c r="D770" s="244"/>
      <c r="E770" s="236"/>
      <c r="F770" s="259"/>
      <c r="G770" s="238"/>
      <c r="H770" s="242"/>
      <c r="I770" s="213"/>
      <c r="J770" s="214"/>
      <c r="K770" s="169"/>
      <c r="L770" s="166"/>
      <c r="M770" s="215"/>
      <c r="N770" s="123"/>
      <c r="O770" s="249">
        <f t="shared" si="49"/>
        <v>0</v>
      </c>
      <c r="P770" s="96"/>
      <c r="Q770" s="251">
        <f t="shared" si="50"/>
        <v>0</v>
      </c>
      <c r="R770" s="252">
        <f t="shared" si="51"/>
        <v>0</v>
      </c>
      <c r="S770" s="211"/>
      <c r="U770" s="257">
        <f>'Initial Info Client Demographic'!D756</f>
        <v>0</v>
      </c>
      <c r="W770" s="179">
        <f>'Initial Info Client Demographic'!E756</f>
        <v>0</v>
      </c>
      <c r="X770" s="182">
        <f>'Initial Info Client Demographic'!F756</f>
        <v>0</v>
      </c>
      <c r="Y770" s="183">
        <f>'Initial Info Client Demographic'!G756</f>
        <v>0</v>
      </c>
      <c r="Z770" s="179">
        <f>'Initial Info Client Demographic'!H756</f>
        <v>0</v>
      </c>
      <c r="AA770" s="182">
        <f>'Initial Info Client Demographic'!I756</f>
        <v>0</v>
      </c>
      <c r="AB770" s="183">
        <f>'Initial Info Client Demographic'!E756</f>
        <v>0</v>
      </c>
      <c r="AC770" s="183">
        <f>'Initial Info Client Demographic'!F756</f>
        <v>0</v>
      </c>
      <c r="AD770" s="183">
        <f>'Initial Info Client Demographic'!G756</f>
        <v>0</v>
      </c>
      <c r="AE770" s="183">
        <f>'Initial Info Client Demographic'!H756</f>
        <v>0</v>
      </c>
      <c r="AF770" s="183">
        <f>'Initial Info Client Demographic'!I756</f>
        <v>0</v>
      </c>
      <c r="AG770" s="183">
        <f>'Initial Info Client Demographic'!J756</f>
        <v>0</v>
      </c>
    </row>
    <row r="771" spans="1:33" ht="50.1" customHeight="1" x14ac:dyDescent="0.25">
      <c r="A771" s="2">
        <f t="shared" si="52"/>
        <v>744</v>
      </c>
      <c r="B771" s="321">
        <f>'Initial Info Client Demographic'!B757</f>
        <v>0</v>
      </c>
      <c r="C771" s="322">
        <f>'Initial Info Client Demographic'!C757</f>
        <v>0</v>
      </c>
      <c r="D771" s="229"/>
      <c r="E771" s="237"/>
      <c r="F771" s="234"/>
      <c r="G771" s="239"/>
      <c r="H771" s="243"/>
      <c r="I771" s="213"/>
      <c r="J771" s="214"/>
      <c r="K771" s="168"/>
      <c r="L771" s="167"/>
      <c r="M771" s="216"/>
      <c r="N771" s="141"/>
      <c r="O771" s="249">
        <f t="shared" si="49"/>
        <v>0</v>
      </c>
      <c r="P771" s="140"/>
      <c r="Q771" s="253">
        <f t="shared" si="50"/>
        <v>0</v>
      </c>
      <c r="R771" s="254">
        <f t="shared" si="51"/>
        <v>0</v>
      </c>
      <c r="S771" s="211"/>
      <c r="U771" s="257">
        <f>'Initial Info Client Demographic'!D757</f>
        <v>0</v>
      </c>
      <c r="W771" s="179">
        <f>'Initial Info Client Demographic'!E757</f>
        <v>0</v>
      </c>
      <c r="X771" s="182">
        <f>'Initial Info Client Demographic'!F757</f>
        <v>0</v>
      </c>
      <c r="Y771" s="183">
        <f>'Initial Info Client Demographic'!G757</f>
        <v>0</v>
      </c>
      <c r="Z771" s="179">
        <f>'Initial Info Client Demographic'!H757</f>
        <v>0</v>
      </c>
      <c r="AA771" s="182">
        <f>'Initial Info Client Demographic'!I757</f>
        <v>0</v>
      </c>
      <c r="AB771" s="183">
        <f>'Initial Info Client Demographic'!E757</f>
        <v>0</v>
      </c>
      <c r="AC771" s="183">
        <f>'Initial Info Client Demographic'!F757</f>
        <v>0</v>
      </c>
      <c r="AD771" s="183">
        <f>'Initial Info Client Demographic'!G757</f>
        <v>0</v>
      </c>
      <c r="AE771" s="183">
        <f>'Initial Info Client Demographic'!H757</f>
        <v>0</v>
      </c>
      <c r="AF771" s="183">
        <f>'Initial Info Client Demographic'!I757</f>
        <v>0</v>
      </c>
      <c r="AG771" s="183">
        <f>'Initial Info Client Demographic'!J757</f>
        <v>0</v>
      </c>
    </row>
    <row r="772" spans="1:33" ht="50.1" customHeight="1" x14ac:dyDescent="0.25">
      <c r="A772" s="2">
        <f t="shared" si="52"/>
        <v>745</v>
      </c>
      <c r="B772" s="319">
        <f>'Initial Info Client Demographic'!B758</f>
        <v>0</v>
      </c>
      <c r="C772" s="320">
        <f>'Initial Info Client Demographic'!C758</f>
        <v>0</v>
      </c>
      <c r="D772" s="244"/>
      <c r="E772" s="236"/>
      <c r="F772" s="259"/>
      <c r="G772" s="238"/>
      <c r="H772" s="242"/>
      <c r="I772" s="213"/>
      <c r="J772" s="214"/>
      <c r="K772" s="169"/>
      <c r="L772" s="166"/>
      <c r="M772" s="215"/>
      <c r="N772" s="123"/>
      <c r="O772" s="249">
        <f t="shared" si="49"/>
        <v>0</v>
      </c>
      <c r="P772" s="96"/>
      <c r="Q772" s="251">
        <f t="shared" si="50"/>
        <v>0</v>
      </c>
      <c r="R772" s="252">
        <f t="shared" si="51"/>
        <v>0</v>
      </c>
      <c r="S772" s="211"/>
      <c r="U772" s="257">
        <f>'Initial Info Client Demographic'!D758</f>
        <v>0</v>
      </c>
      <c r="W772" s="179">
        <f>'Initial Info Client Demographic'!E758</f>
        <v>0</v>
      </c>
      <c r="X772" s="182">
        <f>'Initial Info Client Demographic'!F758</f>
        <v>0</v>
      </c>
      <c r="Y772" s="183">
        <f>'Initial Info Client Demographic'!G758</f>
        <v>0</v>
      </c>
      <c r="Z772" s="179">
        <f>'Initial Info Client Demographic'!H758</f>
        <v>0</v>
      </c>
      <c r="AA772" s="182">
        <f>'Initial Info Client Demographic'!I758</f>
        <v>0</v>
      </c>
      <c r="AB772" s="183">
        <f>'Initial Info Client Demographic'!E758</f>
        <v>0</v>
      </c>
      <c r="AC772" s="183">
        <f>'Initial Info Client Demographic'!F758</f>
        <v>0</v>
      </c>
      <c r="AD772" s="183">
        <f>'Initial Info Client Demographic'!G758</f>
        <v>0</v>
      </c>
      <c r="AE772" s="183">
        <f>'Initial Info Client Demographic'!H758</f>
        <v>0</v>
      </c>
      <c r="AF772" s="183">
        <f>'Initial Info Client Demographic'!I758</f>
        <v>0</v>
      </c>
      <c r="AG772" s="183">
        <f>'Initial Info Client Demographic'!J758</f>
        <v>0</v>
      </c>
    </row>
    <row r="773" spans="1:33" ht="50.1" customHeight="1" x14ac:dyDescent="0.25">
      <c r="A773" s="2">
        <f t="shared" si="52"/>
        <v>746</v>
      </c>
      <c r="B773" s="321">
        <f>'Initial Info Client Demographic'!B759</f>
        <v>0</v>
      </c>
      <c r="C773" s="322">
        <f>'Initial Info Client Demographic'!C759</f>
        <v>0</v>
      </c>
      <c r="D773" s="229"/>
      <c r="E773" s="237"/>
      <c r="F773" s="234"/>
      <c r="G773" s="239"/>
      <c r="H773" s="243"/>
      <c r="I773" s="213"/>
      <c r="J773" s="214"/>
      <c r="K773" s="168"/>
      <c r="L773" s="167"/>
      <c r="M773" s="216"/>
      <c r="N773" s="141"/>
      <c r="O773" s="249">
        <f t="shared" si="49"/>
        <v>0</v>
      </c>
      <c r="P773" s="140"/>
      <c r="Q773" s="253">
        <f t="shared" si="50"/>
        <v>0</v>
      </c>
      <c r="R773" s="254">
        <f t="shared" si="51"/>
        <v>0</v>
      </c>
      <c r="S773" s="211"/>
      <c r="U773" s="257">
        <f>'Initial Info Client Demographic'!D759</f>
        <v>0</v>
      </c>
      <c r="W773" s="179">
        <f>'Initial Info Client Demographic'!E759</f>
        <v>0</v>
      </c>
      <c r="X773" s="182">
        <f>'Initial Info Client Demographic'!F759</f>
        <v>0</v>
      </c>
      <c r="Y773" s="183">
        <f>'Initial Info Client Demographic'!G759</f>
        <v>0</v>
      </c>
      <c r="Z773" s="179">
        <f>'Initial Info Client Demographic'!H759</f>
        <v>0</v>
      </c>
      <c r="AA773" s="182">
        <f>'Initial Info Client Demographic'!I759</f>
        <v>0</v>
      </c>
      <c r="AB773" s="183">
        <f>'Initial Info Client Demographic'!E759</f>
        <v>0</v>
      </c>
      <c r="AC773" s="183">
        <f>'Initial Info Client Demographic'!F759</f>
        <v>0</v>
      </c>
      <c r="AD773" s="183">
        <f>'Initial Info Client Demographic'!G759</f>
        <v>0</v>
      </c>
      <c r="AE773" s="183">
        <f>'Initial Info Client Demographic'!H759</f>
        <v>0</v>
      </c>
      <c r="AF773" s="183">
        <f>'Initial Info Client Demographic'!I759</f>
        <v>0</v>
      </c>
      <c r="AG773" s="183">
        <f>'Initial Info Client Demographic'!J759</f>
        <v>0</v>
      </c>
    </row>
    <row r="774" spans="1:33" ht="50.1" customHeight="1" x14ac:dyDescent="0.25">
      <c r="A774" s="2">
        <f t="shared" si="52"/>
        <v>747</v>
      </c>
      <c r="B774" s="319">
        <f>'Initial Info Client Demographic'!B760</f>
        <v>0</v>
      </c>
      <c r="C774" s="320">
        <f>'Initial Info Client Demographic'!C760</f>
        <v>0</v>
      </c>
      <c r="D774" s="244"/>
      <c r="E774" s="236"/>
      <c r="F774" s="259"/>
      <c r="G774" s="238"/>
      <c r="H774" s="242"/>
      <c r="I774" s="213"/>
      <c r="J774" s="214"/>
      <c r="K774" s="169"/>
      <c r="L774" s="166"/>
      <c r="M774" s="215"/>
      <c r="N774" s="123"/>
      <c r="O774" s="249">
        <f t="shared" si="49"/>
        <v>0</v>
      </c>
      <c r="P774" s="96"/>
      <c r="Q774" s="251">
        <f t="shared" si="50"/>
        <v>0</v>
      </c>
      <c r="R774" s="252">
        <f t="shared" si="51"/>
        <v>0</v>
      </c>
      <c r="S774" s="211"/>
      <c r="U774" s="257">
        <f>'Initial Info Client Demographic'!D760</f>
        <v>0</v>
      </c>
      <c r="W774" s="179">
        <f>'Initial Info Client Demographic'!E760</f>
        <v>0</v>
      </c>
      <c r="X774" s="182">
        <f>'Initial Info Client Demographic'!F760</f>
        <v>0</v>
      </c>
      <c r="Y774" s="183">
        <f>'Initial Info Client Demographic'!G760</f>
        <v>0</v>
      </c>
      <c r="Z774" s="179">
        <f>'Initial Info Client Demographic'!H760</f>
        <v>0</v>
      </c>
      <c r="AA774" s="182">
        <f>'Initial Info Client Demographic'!I760</f>
        <v>0</v>
      </c>
      <c r="AB774" s="183">
        <f>'Initial Info Client Demographic'!E760</f>
        <v>0</v>
      </c>
      <c r="AC774" s="183">
        <f>'Initial Info Client Demographic'!F760</f>
        <v>0</v>
      </c>
      <c r="AD774" s="183">
        <f>'Initial Info Client Demographic'!G760</f>
        <v>0</v>
      </c>
      <c r="AE774" s="183">
        <f>'Initial Info Client Demographic'!H760</f>
        <v>0</v>
      </c>
      <c r="AF774" s="183">
        <f>'Initial Info Client Demographic'!I760</f>
        <v>0</v>
      </c>
      <c r="AG774" s="183">
        <f>'Initial Info Client Demographic'!J760</f>
        <v>0</v>
      </c>
    </row>
    <row r="775" spans="1:33" ht="50.1" customHeight="1" x14ac:dyDescent="0.25">
      <c r="A775" s="2">
        <f t="shared" si="52"/>
        <v>748</v>
      </c>
      <c r="B775" s="321">
        <f>'Initial Info Client Demographic'!B761</f>
        <v>0</v>
      </c>
      <c r="C775" s="322">
        <f>'Initial Info Client Demographic'!C761</f>
        <v>0</v>
      </c>
      <c r="D775" s="229"/>
      <c r="E775" s="237"/>
      <c r="F775" s="234"/>
      <c r="G775" s="239"/>
      <c r="H775" s="243"/>
      <c r="I775" s="213"/>
      <c r="J775" s="214"/>
      <c r="K775" s="168"/>
      <c r="L775" s="167"/>
      <c r="M775" s="216"/>
      <c r="N775" s="141"/>
      <c r="O775" s="249">
        <f t="shared" si="49"/>
        <v>0</v>
      </c>
      <c r="P775" s="140"/>
      <c r="Q775" s="253">
        <f t="shared" si="50"/>
        <v>0</v>
      </c>
      <c r="R775" s="254">
        <f t="shared" si="51"/>
        <v>0</v>
      </c>
      <c r="S775" s="211"/>
      <c r="U775" s="257">
        <f>'Initial Info Client Demographic'!D761</f>
        <v>0</v>
      </c>
      <c r="W775" s="179">
        <f>'Initial Info Client Demographic'!E761</f>
        <v>0</v>
      </c>
      <c r="X775" s="182">
        <f>'Initial Info Client Demographic'!F761</f>
        <v>0</v>
      </c>
      <c r="Y775" s="183">
        <f>'Initial Info Client Demographic'!G761</f>
        <v>0</v>
      </c>
      <c r="Z775" s="179">
        <f>'Initial Info Client Demographic'!H761</f>
        <v>0</v>
      </c>
      <c r="AA775" s="182">
        <f>'Initial Info Client Demographic'!I761</f>
        <v>0</v>
      </c>
      <c r="AB775" s="183">
        <f>'Initial Info Client Demographic'!E761</f>
        <v>0</v>
      </c>
      <c r="AC775" s="183">
        <f>'Initial Info Client Demographic'!F761</f>
        <v>0</v>
      </c>
      <c r="AD775" s="183">
        <f>'Initial Info Client Demographic'!G761</f>
        <v>0</v>
      </c>
      <c r="AE775" s="183">
        <f>'Initial Info Client Demographic'!H761</f>
        <v>0</v>
      </c>
      <c r="AF775" s="183">
        <f>'Initial Info Client Demographic'!I761</f>
        <v>0</v>
      </c>
      <c r="AG775" s="183">
        <f>'Initial Info Client Demographic'!J761</f>
        <v>0</v>
      </c>
    </row>
    <row r="776" spans="1:33" ht="50.1" customHeight="1" x14ac:dyDescent="0.25">
      <c r="A776" s="2">
        <f t="shared" si="52"/>
        <v>749</v>
      </c>
      <c r="B776" s="319">
        <f>'Initial Info Client Demographic'!B762</f>
        <v>0</v>
      </c>
      <c r="C776" s="320">
        <f>'Initial Info Client Demographic'!C762</f>
        <v>0</v>
      </c>
      <c r="D776" s="244"/>
      <c r="E776" s="236"/>
      <c r="F776" s="259"/>
      <c r="G776" s="240"/>
      <c r="H776" s="242"/>
      <c r="I776" s="213"/>
      <c r="J776" s="214"/>
      <c r="K776" s="169"/>
      <c r="L776" s="166"/>
      <c r="M776" s="215"/>
      <c r="N776" s="123"/>
      <c r="O776" s="249">
        <f t="shared" si="49"/>
        <v>0</v>
      </c>
      <c r="P776" s="96"/>
      <c r="Q776" s="251">
        <f t="shared" si="50"/>
        <v>0</v>
      </c>
      <c r="R776" s="252">
        <f t="shared" si="51"/>
        <v>0</v>
      </c>
      <c r="S776" s="211"/>
      <c r="U776" s="257">
        <f>'Initial Info Client Demographic'!D762</f>
        <v>0</v>
      </c>
      <c r="W776" s="179">
        <f>'Initial Info Client Demographic'!E762</f>
        <v>0</v>
      </c>
      <c r="X776" s="182">
        <f>'Initial Info Client Demographic'!F762</f>
        <v>0</v>
      </c>
      <c r="Y776" s="183">
        <f>'Initial Info Client Demographic'!G762</f>
        <v>0</v>
      </c>
      <c r="Z776" s="179">
        <f>'Initial Info Client Demographic'!H762</f>
        <v>0</v>
      </c>
      <c r="AA776" s="182">
        <f>'Initial Info Client Demographic'!I762</f>
        <v>0</v>
      </c>
      <c r="AB776" s="183">
        <f>'Initial Info Client Demographic'!E762</f>
        <v>0</v>
      </c>
      <c r="AC776" s="183">
        <f>'Initial Info Client Demographic'!F762</f>
        <v>0</v>
      </c>
      <c r="AD776" s="183">
        <f>'Initial Info Client Demographic'!G762</f>
        <v>0</v>
      </c>
      <c r="AE776" s="183">
        <f>'Initial Info Client Demographic'!H762</f>
        <v>0</v>
      </c>
      <c r="AF776" s="183">
        <f>'Initial Info Client Demographic'!I762</f>
        <v>0</v>
      </c>
      <c r="AG776" s="183">
        <f>'Initial Info Client Demographic'!J762</f>
        <v>0</v>
      </c>
    </row>
    <row r="777" spans="1:33" ht="50.1" customHeight="1" x14ac:dyDescent="0.25">
      <c r="A777" s="2">
        <f t="shared" si="52"/>
        <v>750</v>
      </c>
      <c r="B777" s="321">
        <f>'Initial Info Client Demographic'!B763</f>
        <v>0</v>
      </c>
      <c r="C777" s="322">
        <f>'Initial Info Client Demographic'!C763</f>
        <v>0</v>
      </c>
      <c r="D777" s="229"/>
      <c r="E777" s="237"/>
      <c r="F777" s="234"/>
      <c r="G777" s="241"/>
      <c r="H777" s="243"/>
      <c r="I777" s="213"/>
      <c r="J777" s="214"/>
      <c r="K777" s="168"/>
      <c r="L777" s="167"/>
      <c r="M777" s="216"/>
      <c r="N777" s="141"/>
      <c r="O777" s="249">
        <f t="shared" si="49"/>
        <v>0</v>
      </c>
      <c r="P777" s="140"/>
      <c r="Q777" s="253">
        <f t="shared" si="50"/>
        <v>0</v>
      </c>
      <c r="R777" s="254">
        <f t="shared" si="51"/>
        <v>0</v>
      </c>
      <c r="S777" s="211"/>
      <c r="U777" s="257">
        <f>'Initial Info Client Demographic'!D763</f>
        <v>0</v>
      </c>
      <c r="W777" s="179">
        <f>'Initial Info Client Demographic'!E763</f>
        <v>0</v>
      </c>
      <c r="X777" s="182">
        <f>'Initial Info Client Demographic'!F763</f>
        <v>0</v>
      </c>
      <c r="Y777" s="183">
        <f>'Initial Info Client Demographic'!G763</f>
        <v>0</v>
      </c>
      <c r="Z777" s="179">
        <f>'Initial Info Client Demographic'!H763</f>
        <v>0</v>
      </c>
      <c r="AA777" s="182">
        <f>'Initial Info Client Demographic'!I763</f>
        <v>0</v>
      </c>
      <c r="AB777" s="183">
        <f>'Initial Info Client Demographic'!E763</f>
        <v>0</v>
      </c>
      <c r="AC777" s="183">
        <f>'Initial Info Client Demographic'!F763</f>
        <v>0</v>
      </c>
      <c r="AD777" s="183">
        <f>'Initial Info Client Demographic'!G763</f>
        <v>0</v>
      </c>
      <c r="AE777" s="183">
        <f>'Initial Info Client Demographic'!H763</f>
        <v>0</v>
      </c>
      <c r="AF777" s="183">
        <f>'Initial Info Client Demographic'!I763</f>
        <v>0</v>
      </c>
      <c r="AG777" s="183">
        <f>'Initial Info Client Demographic'!J763</f>
        <v>0</v>
      </c>
    </row>
    <row r="778" spans="1:33" ht="50.1" customHeight="1" x14ac:dyDescent="0.25">
      <c r="A778" s="2">
        <f t="shared" si="52"/>
        <v>751</v>
      </c>
      <c r="B778" s="319">
        <f>'Initial Info Client Demographic'!B764</f>
        <v>0</v>
      </c>
      <c r="C778" s="320">
        <f>'Initial Info Client Demographic'!C764</f>
        <v>0</v>
      </c>
      <c r="D778" s="244"/>
      <c r="E778" s="236"/>
      <c r="F778" s="259"/>
      <c r="G778" s="238"/>
      <c r="H778" s="242"/>
      <c r="I778" s="213"/>
      <c r="J778" s="214"/>
      <c r="K778" s="169"/>
      <c r="L778" s="166"/>
      <c r="M778" s="215"/>
      <c r="N778" s="123"/>
      <c r="O778" s="249">
        <f t="shared" si="49"/>
        <v>0</v>
      </c>
      <c r="P778" s="96"/>
      <c r="Q778" s="251">
        <f t="shared" si="50"/>
        <v>0</v>
      </c>
      <c r="R778" s="252">
        <f t="shared" si="51"/>
        <v>0</v>
      </c>
      <c r="S778" s="211"/>
      <c r="U778" s="257">
        <f>'Initial Info Client Demographic'!D764</f>
        <v>0</v>
      </c>
      <c r="W778" s="179">
        <f>'Initial Info Client Demographic'!E764</f>
        <v>0</v>
      </c>
      <c r="X778" s="182">
        <f>'Initial Info Client Demographic'!F764</f>
        <v>0</v>
      </c>
      <c r="Y778" s="183">
        <f>'Initial Info Client Demographic'!G764</f>
        <v>0</v>
      </c>
      <c r="Z778" s="179">
        <f>'Initial Info Client Demographic'!H764</f>
        <v>0</v>
      </c>
      <c r="AA778" s="182">
        <f>'Initial Info Client Demographic'!I764</f>
        <v>0</v>
      </c>
      <c r="AB778" s="183">
        <f>'Initial Info Client Demographic'!E764</f>
        <v>0</v>
      </c>
      <c r="AC778" s="183">
        <f>'Initial Info Client Demographic'!F764</f>
        <v>0</v>
      </c>
      <c r="AD778" s="183">
        <f>'Initial Info Client Demographic'!G764</f>
        <v>0</v>
      </c>
      <c r="AE778" s="183">
        <f>'Initial Info Client Demographic'!H764</f>
        <v>0</v>
      </c>
      <c r="AF778" s="183">
        <f>'Initial Info Client Demographic'!I764</f>
        <v>0</v>
      </c>
      <c r="AG778" s="183">
        <f>'Initial Info Client Demographic'!J764</f>
        <v>0</v>
      </c>
    </row>
    <row r="779" spans="1:33" ht="50.1" customHeight="1" x14ac:dyDescent="0.25">
      <c r="A779" s="2">
        <f t="shared" si="52"/>
        <v>752</v>
      </c>
      <c r="B779" s="321">
        <f>'Initial Info Client Demographic'!B765</f>
        <v>0</v>
      </c>
      <c r="C779" s="322">
        <f>'Initial Info Client Demographic'!C765</f>
        <v>0</v>
      </c>
      <c r="D779" s="229"/>
      <c r="E779" s="237"/>
      <c r="F779" s="234"/>
      <c r="G779" s="239"/>
      <c r="H779" s="243"/>
      <c r="I779" s="213"/>
      <c r="J779" s="214"/>
      <c r="K779" s="168"/>
      <c r="L779" s="167"/>
      <c r="M779" s="216"/>
      <c r="N779" s="141"/>
      <c r="O779" s="249">
        <f t="shared" si="49"/>
        <v>0</v>
      </c>
      <c r="P779" s="140"/>
      <c r="Q779" s="253">
        <f t="shared" si="50"/>
        <v>0</v>
      </c>
      <c r="R779" s="254">
        <f t="shared" si="51"/>
        <v>0</v>
      </c>
      <c r="S779" s="211"/>
      <c r="U779" s="257">
        <f>'Initial Info Client Demographic'!D765</f>
        <v>0</v>
      </c>
      <c r="W779" s="179">
        <f>'Initial Info Client Demographic'!E765</f>
        <v>0</v>
      </c>
      <c r="X779" s="182">
        <f>'Initial Info Client Demographic'!F765</f>
        <v>0</v>
      </c>
      <c r="Y779" s="183">
        <f>'Initial Info Client Demographic'!G765</f>
        <v>0</v>
      </c>
      <c r="Z779" s="179">
        <f>'Initial Info Client Demographic'!H765</f>
        <v>0</v>
      </c>
      <c r="AA779" s="182">
        <f>'Initial Info Client Demographic'!I765</f>
        <v>0</v>
      </c>
      <c r="AB779" s="183">
        <f>'Initial Info Client Demographic'!E765</f>
        <v>0</v>
      </c>
      <c r="AC779" s="183">
        <f>'Initial Info Client Demographic'!F765</f>
        <v>0</v>
      </c>
      <c r="AD779" s="183">
        <f>'Initial Info Client Demographic'!G765</f>
        <v>0</v>
      </c>
      <c r="AE779" s="183">
        <f>'Initial Info Client Demographic'!H765</f>
        <v>0</v>
      </c>
      <c r="AF779" s="183">
        <f>'Initial Info Client Demographic'!I765</f>
        <v>0</v>
      </c>
      <c r="AG779" s="183">
        <f>'Initial Info Client Demographic'!J765</f>
        <v>0</v>
      </c>
    </row>
    <row r="780" spans="1:33" ht="50.1" customHeight="1" x14ac:dyDescent="0.25">
      <c r="A780" s="2">
        <f t="shared" si="52"/>
        <v>753</v>
      </c>
      <c r="B780" s="319">
        <f>'Initial Info Client Demographic'!B766</f>
        <v>0</v>
      </c>
      <c r="C780" s="320">
        <f>'Initial Info Client Demographic'!C766</f>
        <v>0</v>
      </c>
      <c r="D780" s="244"/>
      <c r="E780" s="236"/>
      <c r="F780" s="259"/>
      <c r="G780" s="238"/>
      <c r="H780" s="242"/>
      <c r="I780" s="213"/>
      <c r="J780" s="214"/>
      <c r="K780" s="169"/>
      <c r="L780" s="166"/>
      <c r="M780" s="215"/>
      <c r="N780" s="123"/>
      <c r="O780" s="249">
        <f t="shared" si="49"/>
        <v>0</v>
      </c>
      <c r="P780" s="96"/>
      <c r="Q780" s="251">
        <f t="shared" si="50"/>
        <v>0</v>
      </c>
      <c r="R780" s="252">
        <f t="shared" si="51"/>
        <v>0</v>
      </c>
      <c r="S780" s="211"/>
      <c r="U780" s="257">
        <f>'Initial Info Client Demographic'!D766</f>
        <v>0</v>
      </c>
      <c r="W780" s="179">
        <f>'Initial Info Client Demographic'!E766</f>
        <v>0</v>
      </c>
      <c r="X780" s="182">
        <f>'Initial Info Client Demographic'!F766</f>
        <v>0</v>
      </c>
      <c r="Y780" s="183">
        <f>'Initial Info Client Demographic'!G766</f>
        <v>0</v>
      </c>
      <c r="Z780" s="179">
        <f>'Initial Info Client Demographic'!H766</f>
        <v>0</v>
      </c>
      <c r="AA780" s="182">
        <f>'Initial Info Client Demographic'!I766</f>
        <v>0</v>
      </c>
      <c r="AB780" s="183">
        <f>'Initial Info Client Demographic'!E766</f>
        <v>0</v>
      </c>
      <c r="AC780" s="183">
        <f>'Initial Info Client Demographic'!F766</f>
        <v>0</v>
      </c>
      <c r="AD780" s="183">
        <f>'Initial Info Client Demographic'!G766</f>
        <v>0</v>
      </c>
      <c r="AE780" s="183">
        <f>'Initial Info Client Demographic'!H766</f>
        <v>0</v>
      </c>
      <c r="AF780" s="183">
        <f>'Initial Info Client Demographic'!I766</f>
        <v>0</v>
      </c>
      <c r="AG780" s="183">
        <f>'Initial Info Client Demographic'!J766</f>
        <v>0</v>
      </c>
    </row>
    <row r="781" spans="1:33" ht="50.1" customHeight="1" x14ac:dyDescent="0.25">
      <c r="A781" s="2">
        <f t="shared" si="52"/>
        <v>754</v>
      </c>
      <c r="B781" s="321">
        <f>'Initial Info Client Demographic'!B767</f>
        <v>0</v>
      </c>
      <c r="C781" s="322">
        <f>'Initial Info Client Demographic'!C767</f>
        <v>0</v>
      </c>
      <c r="D781" s="229"/>
      <c r="E781" s="237"/>
      <c r="F781" s="234"/>
      <c r="G781" s="239"/>
      <c r="H781" s="243"/>
      <c r="I781" s="213"/>
      <c r="J781" s="214"/>
      <c r="K781" s="168"/>
      <c r="L781" s="167"/>
      <c r="M781" s="216"/>
      <c r="N781" s="141"/>
      <c r="O781" s="249">
        <f t="shared" si="49"/>
        <v>0</v>
      </c>
      <c r="P781" s="140"/>
      <c r="Q781" s="253">
        <f t="shared" si="50"/>
        <v>0</v>
      </c>
      <c r="R781" s="254">
        <f t="shared" si="51"/>
        <v>0</v>
      </c>
      <c r="S781" s="211"/>
      <c r="U781" s="257">
        <f>'Initial Info Client Demographic'!D767</f>
        <v>0</v>
      </c>
      <c r="W781" s="179">
        <f>'Initial Info Client Demographic'!E767</f>
        <v>0</v>
      </c>
      <c r="X781" s="182">
        <f>'Initial Info Client Demographic'!F767</f>
        <v>0</v>
      </c>
      <c r="Y781" s="183">
        <f>'Initial Info Client Demographic'!G767</f>
        <v>0</v>
      </c>
      <c r="Z781" s="179">
        <f>'Initial Info Client Demographic'!H767</f>
        <v>0</v>
      </c>
      <c r="AA781" s="182">
        <f>'Initial Info Client Demographic'!I767</f>
        <v>0</v>
      </c>
      <c r="AB781" s="183">
        <f>'Initial Info Client Demographic'!E767</f>
        <v>0</v>
      </c>
      <c r="AC781" s="183">
        <f>'Initial Info Client Demographic'!F767</f>
        <v>0</v>
      </c>
      <c r="AD781" s="183">
        <f>'Initial Info Client Demographic'!G767</f>
        <v>0</v>
      </c>
      <c r="AE781" s="183">
        <f>'Initial Info Client Demographic'!H767</f>
        <v>0</v>
      </c>
      <c r="AF781" s="183">
        <f>'Initial Info Client Demographic'!I767</f>
        <v>0</v>
      </c>
      <c r="AG781" s="183">
        <f>'Initial Info Client Demographic'!J767</f>
        <v>0</v>
      </c>
    </row>
    <row r="782" spans="1:33" ht="50.1" customHeight="1" x14ac:dyDescent="0.25">
      <c r="A782" s="2">
        <f t="shared" si="52"/>
        <v>755</v>
      </c>
      <c r="B782" s="319">
        <f>'Initial Info Client Demographic'!B768</f>
        <v>0</v>
      </c>
      <c r="C782" s="320">
        <f>'Initial Info Client Demographic'!C768</f>
        <v>0</v>
      </c>
      <c r="D782" s="244"/>
      <c r="E782" s="236"/>
      <c r="F782" s="259"/>
      <c r="G782" s="238"/>
      <c r="H782" s="242"/>
      <c r="I782" s="213"/>
      <c r="J782" s="214"/>
      <c r="K782" s="169"/>
      <c r="L782" s="166"/>
      <c r="M782" s="215"/>
      <c r="N782" s="123"/>
      <c r="O782" s="249">
        <f t="shared" si="49"/>
        <v>0</v>
      </c>
      <c r="P782" s="96"/>
      <c r="Q782" s="251">
        <f t="shared" si="50"/>
        <v>0</v>
      </c>
      <c r="R782" s="252">
        <f t="shared" si="51"/>
        <v>0</v>
      </c>
      <c r="S782" s="211"/>
      <c r="U782" s="257">
        <f>'Initial Info Client Demographic'!D768</f>
        <v>0</v>
      </c>
      <c r="W782" s="179">
        <f>'Initial Info Client Demographic'!E768</f>
        <v>0</v>
      </c>
      <c r="X782" s="182">
        <f>'Initial Info Client Demographic'!F768</f>
        <v>0</v>
      </c>
      <c r="Y782" s="183">
        <f>'Initial Info Client Demographic'!G768</f>
        <v>0</v>
      </c>
      <c r="Z782" s="179">
        <f>'Initial Info Client Demographic'!H768</f>
        <v>0</v>
      </c>
      <c r="AA782" s="182">
        <f>'Initial Info Client Demographic'!I768</f>
        <v>0</v>
      </c>
      <c r="AB782" s="183">
        <f>'Initial Info Client Demographic'!E768</f>
        <v>0</v>
      </c>
      <c r="AC782" s="183">
        <f>'Initial Info Client Demographic'!F768</f>
        <v>0</v>
      </c>
      <c r="AD782" s="183">
        <f>'Initial Info Client Demographic'!G768</f>
        <v>0</v>
      </c>
      <c r="AE782" s="183">
        <f>'Initial Info Client Demographic'!H768</f>
        <v>0</v>
      </c>
      <c r="AF782" s="183">
        <f>'Initial Info Client Demographic'!I768</f>
        <v>0</v>
      </c>
      <c r="AG782" s="183">
        <f>'Initial Info Client Demographic'!J768</f>
        <v>0</v>
      </c>
    </row>
    <row r="783" spans="1:33" ht="50.1" customHeight="1" x14ac:dyDescent="0.25">
      <c r="A783" s="2">
        <f t="shared" si="52"/>
        <v>756</v>
      </c>
      <c r="B783" s="321">
        <f>'Initial Info Client Demographic'!B769</f>
        <v>0</v>
      </c>
      <c r="C783" s="322">
        <f>'Initial Info Client Demographic'!C769</f>
        <v>0</v>
      </c>
      <c r="D783" s="229"/>
      <c r="E783" s="237"/>
      <c r="F783" s="234"/>
      <c r="G783" s="239"/>
      <c r="H783" s="243"/>
      <c r="I783" s="213"/>
      <c r="J783" s="214"/>
      <c r="K783" s="168"/>
      <c r="L783" s="167"/>
      <c r="M783" s="216"/>
      <c r="N783" s="141"/>
      <c r="O783" s="249">
        <f t="shared" si="49"/>
        <v>0</v>
      </c>
      <c r="P783" s="140"/>
      <c r="Q783" s="253">
        <f t="shared" si="50"/>
        <v>0</v>
      </c>
      <c r="R783" s="254">
        <f t="shared" si="51"/>
        <v>0</v>
      </c>
      <c r="S783" s="211"/>
      <c r="U783" s="257">
        <f>'Initial Info Client Demographic'!D769</f>
        <v>0</v>
      </c>
      <c r="W783" s="179">
        <f>'Initial Info Client Demographic'!E769</f>
        <v>0</v>
      </c>
      <c r="X783" s="182">
        <f>'Initial Info Client Demographic'!F769</f>
        <v>0</v>
      </c>
      <c r="Y783" s="183">
        <f>'Initial Info Client Demographic'!G769</f>
        <v>0</v>
      </c>
      <c r="Z783" s="179">
        <f>'Initial Info Client Demographic'!H769</f>
        <v>0</v>
      </c>
      <c r="AA783" s="182">
        <f>'Initial Info Client Demographic'!I769</f>
        <v>0</v>
      </c>
      <c r="AB783" s="183">
        <f>'Initial Info Client Demographic'!E769</f>
        <v>0</v>
      </c>
      <c r="AC783" s="183">
        <f>'Initial Info Client Demographic'!F769</f>
        <v>0</v>
      </c>
      <c r="AD783" s="183">
        <f>'Initial Info Client Demographic'!G769</f>
        <v>0</v>
      </c>
      <c r="AE783" s="183">
        <f>'Initial Info Client Demographic'!H769</f>
        <v>0</v>
      </c>
      <c r="AF783" s="183">
        <f>'Initial Info Client Demographic'!I769</f>
        <v>0</v>
      </c>
      <c r="AG783" s="183">
        <f>'Initial Info Client Demographic'!J769</f>
        <v>0</v>
      </c>
    </row>
    <row r="784" spans="1:33" ht="50.1" customHeight="1" x14ac:dyDescent="0.25">
      <c r="A784" s="2">
        <f t="shared" si="52"/>
        <v>757</v>
      </c>
      <c r="B784" s="319">
        <f>'Initial Info Client Demographic'!B770</f>
        <v>0</v>
      </c>
      <c r="C784" s="320">
        <f>'Initial Info Client Demographic'!C770</f>
        <v>0</v>
      </c>
      <c r="D784" s="244"/>
      <c r="E784" s="236"/>
      <c r="F784" s="259"/>
      <c r="G784" s="238"/>
      <c r="H784" s="242"/>
      <c r="I784" s="213"/>
      <c r="J784" s="214"/>
      <c r="K784" s="169"/>
      <c r="L784" s="166"/>
      <c r="M784" s="215"/>
      <c r="N784" s="123"/>
      <c r="O784" s="249">
        <f t="shared" si="49"/>
        <v>0</v>
      </c>
      <c r="P784" s="96"/>
      <c r="Q784" s="251">
        <f t="shared" si="50"/>
        <v>0</v>
      </c>
      <c r="R784" s="252">
        <f t="shared" si="51"/>
        <v>0</v>
      </c>
      <c r="S784" s="211"/>
      <c r="U784" s="257">
        <f>'Initial Info Client Demographic'!D770</f>
        <v>0</v>
      </c>
      <c r="W784" s="179">
        <f>'Initial Info Client Demographic'!E770</f>
        <v>0</v>
      </c>
      <c r="X784" s="182">
        <f>'Initial Info Client Demographic'!F770</f>
        <v>0</v>
      </c>
      <c r="Y784" s="183">
        <f>'Initial Info Client Demographic'!G770</f>
        <v>0</v>
      </c>
      <c r="Z784" s="179">
        <f>'Initial Info Client Demographic'!H770</f>
        <v>0</v>
      </c>
      <c r="AA784" s="182">
        <f>'Initial Info Client Demographic'!I770</f>
        <v>0</v>
      </c>
      <c r="AB784" s="183">
        <f>'Initial Info Client Demographic'!E770</f>
        <v>0</v>
      </c>
      <c r="AC784" s="183">
        <f>'Initial Info Client Demographic'!F770</f>
        <v>0</v>
      </c>
      <c r="AD784" s="183">
        <f>'Initial Info Client Demographic'!G770</f>
        <v>0</v>
      </c>
      <c r="AE784" s="183">
        <f>'Initial Info Client Demographic'!H770</f>
        <v>0</v>
      </c>
      <c r="AF784" s="183">
        <f>'Initial Info Client Demographic'!I770</f>
        <v>0</v>
      </c>
      <c r="AG784" s="183">
        <f>'Initial Info Client Demographic'!J770</f>
        <v>0</v>
      </c>
    </row>
    <row r="785" spans="1:33" ht="50.1" customHeight="1" x14ac:dyDescent="0.25">
      <c r="A785" s="2">
        <f t="shared" si="52"/>
        <v>758</v>
      </c>
      <c r="B785" s="321">
        <f>'Initial Info Client Demographic'!B771</f>
        <v>0</v>
      </c>
      <c r="C785" s="322">
        <f>'Initial Info Client Demographic'!C771</f>
        <v>0</v>
      </c>
      <c r="D785" s="229"/>
      <c r="E785" s="237"/>
      <c r="F785" s="234"/>
      <c r="G785" s="239"/>
      <c r="H785" s="243"/>
      <c r="I785" s="213"/>
      <c r="J785" s="214"/>
      <c r="K785" s="168"/>
      <c r="L785" s="167"/>
      <c r="M785" s="216"/>
      <c r="N785" s="141"/>
      <c r="O785" s="249">
        <f t="shared" si="49"/>
        <v>0</v>
      </c>
      <c r="P785" s="140"/>
      <c r="Q785" s="253">
        <f t="shared" si="50"/>
        <v>0</v>
      </c>
      <c r="R785" s="254">
        <f t="shared" si="51"/>
        <v>0</v>
      </c>
      <c r="S785" s="211"/>
      <c r="U785" s="257">
        <f>'Initial Info Client Demographic'!D771</f>
        <v>0</v>
      </c>
      <c r="W785" s="179">
        <f>'Initial Info Client Demographic'!E771</f>
        <v>0</v>
      </c>
      <c r="X785" s="182">
        <f>'Initial Info Client Demographic'!F771</f>
        <v>0</v>
      </c>
      <c r="Y785" s="183">
        <f>'Initial Info Client Demographic'!G771</f>
        <v>0</v>
      </c>
      <c r="Z785" s="179">
        <f>'Initial Info Client Demographic'!H771</f>
        <v>0</v>
      </c>
      <c r="AA785" s="182">
        <f>'Initial Info Client Demographic'!I771</f>
        <v>0</v>
      </c>
      <c r="AB785" s="183">
        <f>'Initial Info Client Demographic'!E771</f>
        <v>0</v>
      </c>
      <c r="AC785" s="183">
        <f>'Initial Info Client Demographic'!F771</f>
        <v>0</v>
      </c>
      <c r="AD785" s="183">
        <f>'Initial Info Client Demographic'!G771</f>
        <v>0</v>
      </c>
      <c r="AE785" s="183">
        <f>'Initial Info Client Demographic'!H771</f>
        <v>0</v>
      </c>
      <c r="AF785" s="183">
        <f>'Initial Info Client Demographic'!I771</f>
        <v>0</v>
      </c>
      <c r="AG785" s="183">
        <f>'Initial Info Client Demographic'!J771</f>
        <v>0</v>
      </c>
    </row>
    <row r="786" spans="1:33" ht="50.1" customHeight="1" x14ac:dyDescent="0.25">
      <c r="A786" s="2">
        <f t="shared" si="52"/>
        <v>759</v>
      </c>
      <c r="B786" s="319">
        <f>'Initial Info Client Demographic'!B772</f>
        <v>0</v>
      </c>
      <c r="C786" s="320">
        <f>'Initial Info Client Demographic'!C772</f>
        <v>0</v>
      </c>
      <c r="D786" s="244"/>
      <c r="E786" s="236"/>
      <c r="F786" s="259"/>
      <c r="G786" s="240"/>
      <c r="H786" s="242"/>
      <c r="I786" s="213"/>
      <c r="J786" s="214"/>
      <c r="K786" s="169"/>
      <c r="L786" s="166"/>
      <c r="M786" s="215"/>
      <c r="N786" s="123"/>
      <c r="O786" s="249">
        <f t="shared" si="49"/>
        <v>0</v>
      </c>
      <c r="P786" s="96"/>
      <c r="Q786" s="251">
        <f t="shared" si="50"/>
        <v>0</v>
      </c>
      <c r="R786" s="252">
        <f t="shared" si="51"/>
        <v>0</v>
      </c>
      <c r="S786" s="211"/>
      <c r="U786" s="257">
        <f>'Initial Info Client Demographic'!D772</f>
        <v>0</v>
      </c>
      <c r="W786" s="179">
        <f>'Initial Info Client Demographic'!E772</f>
        <v>0</v>
      </c>
      <c r="X786" s="182">
        <f>'Initial Info Client Demographic'!F772</f>
        <v>0</v>
      </c>
      <c r="Y786" s="183">
        <f>'Initial Info Client Demographic'!G772</f>
        <v>0</v>
      </c>
      <c r="Z786" s="179">
        <f>'Initial Info Client Demographic'!H772</f>
        <v>0</v>
      </c>
      <c r="AA786" s="182">
        <f>'Initial Info Client Demographic'!I772</f>
        <v>0</v>
      </c>
      <c r="AB786" s="183">
        <f>'Initial Info Client Demographic'!E772</f>
        <v>0</v>
      </c>
      <c r="AC786" s="183">
        <f>'Initial Info Client Demographic'!F772</f>
        <v>0</v>
      </c>
      <c r="AD786" s="183">
        <f>'Initial Info Client Demographic'!G772</f>
        <v>0</v>
      </c>
      <c r="AE786" s="183">
        <f>'Initial Info Client Demographic'!H772</f>
        <v>0</v>
      </c>
      <c r="AF786" s="183">
        <f>'Initial Info Client Demographic'!I772</f>
        <v>0</v>
      </c>
      <c r="AG786" s="183">
        <f>'Initial Info Client Demographic'!J772</f>
        <v>0</v>
      </c>
    </row>
    <row r="787" spans="1:33" ht="50.1" customHeight="1" x14ac:dyDescent="0.25">
      <c r="A787" s="2">
        <f t="shared" si="52"/>
        <v>760</v>
      </c>
      <c r="B787" s="321">
        <f>'Initial Info Client Demographic'!B773</f>
        <v>0</v>
      </c>
      <c r="C787" s="322">
        <f>'Initial Info Client Demographic'!C773</f>
        <v>0</v>
      </c>
      <c r="D787" s="229"/>
      <c r="E787" s="237"/>
      <c r="F787" s="234"/>
      <c r="G787" s="241"/>
      <c r="H787" s="243"/>
      <c r="I787" s="213"/>
      <c r="J787" s="214"/>
      <c r="K787" s="168"/>
      <c r="L787" s="167"/>
      <c r="M787" s="216"/>
      <c r="N787" s="141"/>
      <c r="O787" s="249">
        <f t="shared" si="49"/>
        <v>0</v>
      </c>
      <c r="P787" s="140"/>
      <c r="Q787" s="253">
        <f t="shared" si="50"/>
        <v>0</v>
      </c>
      <c r="R787" s="254">
        <f t="shared" si="51"/>
        <v>0</v>
      </c>
      <c r="S787" s="211"/>
      <c r="U787" s="257">
        <f>'Initial Info Client Demographic'!D773</f>
        <v>0</v>
      </c>
      <c r="W787" s="179">
        <f>'Initial Info Client Demographic'!E773</f>
        <v>0</v>
      </c>
      <c r="X787" s="182">
        <f>'Initial Info Client Demographic'!F773</f>
        <v>0</v>
      </c>
      <c r="Y787" s="183">
        <f>'Initial Info Client Demographic'!G773</f>
        <v>0</v>
      </c>
      <c r="Z787" s="179">
        <f>'Initial Info Client Demographic'!H773</f>
        <v>0</v>
      </c>
      <c r="AA787" s="182">
        <f>'Initial Info Client Demographic'!I773</f>
        <v>0</v>
      </c>
      <c r="AB787" s="183">
        <f>'Initial Info Client Demographic'!E773</f>
        <v>0</v>
      </c>
      <c r="AC787" s="183">
        <f>'Initial Info Client Demographic'!F773</f>
        <v>0</v>
      </c>
      <c r="AD787" s="183">
        <f>'Initial Info Client Demographic'!G773</f>
        <v>0</v>
      </c>
      <c r="AE787" s="183">
        <f>'Initial Info Client Demographic'!H773</f>
        <v>0</v>
      </c>
      <c r="AF787" s="183">
        <f>'Initial Info Client Demographic'!I773</f>
        <v>0</v>
      </c>
      <c r="AG787" s="183">
        <f>'Initial Info Client Demographic'!J773</f>
        <v>0</v>
      </c>
    </row>
    <row r="788" spans="1:33" ht="50.1" customHeight="1" x14ac:dyDescent="0.25">
      <c r="A788" s="2">
        <f t="shared" si="52"/>
        <v>761</v>
      </c>
      <c r="B788" s="319">
        <f>'Initial Info Client Demographic'!B774</f>
        <v>0</v>
      </c>
      <c r="C788" s="320">
        <f>'Initial Info Client Demographic'!C774</f>
        <v>0</v>
      </c>
      <c r="D788" s="244"/>
      <c r="E788" s="236"/>
      <c r="F788" s="259"/>
      <c r="G788" s="238"/>
      <c r="H788" s="242"/>
      <c r="I788" s="213"/>
      <c r="J788" s="214"/>
      <c r="K788" s="169"/>
      <c r="L788" s="166"/>
      <c r="M788" s="215"/>
      <c r="N788" s="123"/>
      <c r="O788" s="249">
        <f t="shared" si="49"/>
        <v>0</v>
      </c>
      <c r="P788" s="96"/>
      <c r="Q788" s="251">
        <f t="shared" si="50"/>
        <v>0</v>
      </c>
      <c r="R788" s="252">
        <f t="shared" si="51"/>
        <v>0</v>
      </c>
      <c r="S788" s="211"/>
      <c r="U788" s="257">
        <f>'Initial Info Client Demographic'!D774</f>
        <v>0</v>
      </c>
      <c r="W788" s="179">
        <f>'Initial Info Client Demographic'!E774</f>
        <v>0</v>
      </c>
      <c r="X788" s="182">
        <f>'Initial Info Client Demographic'!F774</f>
        <v>0</v>
      </c>
      <c r="Y788" s="183">
        <f>'Initial Info Client Demographic'!G774</f>
        <v>0</v>
      </c>
      <c r="Z788" s="179">
        <f>'Initial Info Client Demographic'!H774</f>
        <v>0</v>
      </c>
      <c r="AA788" s="182">
        <f>'Initial Info Client Demographic'!I774</f>
        <v>0</v>
      </c>
      <c r="AB788" s="183">
        <f>'Initial Info Client Demographic'!E774</f>
        <v>0</v>
      </c>
      <c r="AC788" s="183">
        <f>'Initial Info Client Demographic'!F774</f>
        <v>0</v>
      </c>
      <c r="AD788" s="183">
        <f>'Initial Info Client Demographic'!G774</f>
        <v>0</v>
      </c>
      <c r="AE788" s="183">
        <f>'Initial Info Client Demographic'!H774</f>
        <v>0</v>
      </c>
      <c r="AF788" s="183">
        <f>'Initial Info Client Demographic'!I774</f>
        <v>0</v>
      </c>
      <c r="AG788" s="183">
        <f>'Initial Info Client Demographic'!J774</f>
        <v>0</v>
      </c>
    </row>
    <row r="789" spans="1:33" ht="50.1" customHeight="1" x14ac:dyDescent="0.25">
      <c r="A789" s="2">
        <f t="shared" si="52"/>
        <v>762</v>
      </c>
      <c r="B789" s="321">
        <f>'Initial Info Client Demographic'!B775</f>
        <v>0</v>
      </c>
      <c r="C789" s="322">
        <f>'Initial Info Client Demographic'!C775</f>
        <v>0</v>
      </c>
      <c r="D789" s="229"/>
      <c r="E789" s="237"/>
      <c r="F789" s="234"/>
      <c r="G789" s="239"/>
      <c r="H789" s="243"/>
      <c r="I789" s="213"/>
      <c r="J789" s="214"/>
      <c r="K789" s="168"/>
      <c r="L789" s="167"/>
      <c r="M789" s="216"/>
      <c r="N789" s="141"/>
      <c r="O789" s="249">
        <f t="shared" si="49"/>
        <v>0</v>
      </c>
      <c r="P789" s="140"/>
      <c r="Q789" s="253">
        <f t="shared" si="50"/>
        <v>0</v>
      </c>
      <c r="R789" s="254">
        <f t="shared" si="51"/>
        <v>0</v>
      </c>
      <c r="S789" s="211"/>
      <c r="U789" s="257">
        <f>'Initial Info Client Demographic'!D775</f>
        <v>0</v>
      </c>
      <c r="W789" s="179">
        <f>'Initial Info Client Demographic'!E775</f>
        <v>0</v>
      </c>
      <c r="X789" s="182">
        <f>'Initial Info Client Demographic'!F775</f>
        <v>0</v>
      </c>
      <c r="Y789" s="183">
        <f>'Initial Info Client Demographic'!G775</f>
        <v>0</v>
      </c>
      <c r="Z789" s="179">
        <f>'Initial Info Client Demographic'!H775</f>
        <v>0</v>
      </c>
      <c r="AA789" s="182">
        <f>'Initial Info Client Demographic'!I775</f>
        <v>0</v>
      </c>
      <c r="AB789" s="183">
        <f>'Initial Info Client Demographic'!E775</f>
        <v>0</v>
      </c>
      <c r="AC789" s="183">
        <f>'Initial Info Client Demographic'!F775</f>
        <v>0</v>
      </c>
      <c r="AD789" s="183">
        <f>'Initial Info Client Demographic'!G775</f>
        <v>0</v>
      </c>
      <c r="AE789" s="183">
        <f>'Initial Info Client Demographic'!H775</f>
        <v>0</v>
      </c>
      <c r="AF789" s="183">
        <f>'Initial Info Client Demographic'!I775</f>
        <v>0</v>
      </c>
      <c r="AG789" s="183">
        <f>'Initial Info Client Demographic'!J775</f>
        <v>0</v>
      </c>
    </row>
    <row r="790" spans="1:33" ht="50.1" customHeight="1" x14ac:dyDescent="0.25">
      <c r="A790" s="2">
        <f t="shared" si="52"/>
        <v>763</v>
      </c>
      <c r="B790" s="319">
        <f>'Initial Info Client Demographic'!B776</f>
        <v>0</v>
      </c>
      <c r="C790" s="320">
        <f>'Initial Info Client Demographic'!C776</f>
        <v>0</v>
      </c>
      <c r="D790" s="244"/>
      <c r="E790" s="236"/>
      <c r="F790" s="259"/>
      <c r="G790" s="238"/>
      <c r="H790" s="242"/>
      <c r="I790" s="213"/>
      <c r="J790" s="214"/>
      <c r="K790" s="169"/>
      <c r="L790" s="166"/>
      <c r="M790" s="215"/>
      <c r="N790" s="123"/>
      <c r="O790" s="249">
        <f t="shared" si="49"/>
        <v>0</v>
      </c>
      <c r="P790" s="96"/>
      <c r="Q790" s="251">
        <f t="shared" si="50"/>
        <v>0</v>
      </c>
      <c r="R790" s="252">
        <f t="shared" si="51"/>
        <v>0</v>
      </c>
      <c r="S790" s="211"/>
      <c r="U790" s="257">
        <f>'Initial Info Client Demographic'!D776</f>
        <v>0</v>
      </c>
      <c r="W790" s="179">
        <f>'Initial Info Client Demographic'!E776</f>
        <v>0</v>
      </c>
      <c r="X790" s="182">
        <f>'Initial Info Client Demographic'!F776</f>
        <v>0</v>
      </c>
      <c r="Y790" s="183">
        <f>'Initial Info Client Demographic'!G776</f>
        <v>0</v>
      </c>
      <c r="Z790" s="179">
        <f>'Initial Info Client Demographic'!H776</f>
        <v>0</v>
      </c>
      <c r="AA790" s="182">
        <f>'Initial Info Client Demographic'!I776</f>
        <v>0</v>
      </c>
      <c r="AB790" s="183">
        <f>'Initial Info Client Demographic'!E776</f>
        <v>0</v>
      </c>
      <c r="AC790" s="183">
        <f>'Initial Info Client Demographic'!F776</f>
        <v>0</v>
      </c>
      <c r="AD790" s="183">
        <f>'Initial Info Client Demographic'!G776</f>
        <v>0</v>
      </c>
      <c r="AE790" s="183">
        <f>'Initial Info Client Demographic'!H776</f>
        <v>0</v>
      </c>
      <c r="AF790" s="183">
        <f>'Initial Info Client Demographic'!I776</f>
        <v>0</v>
      </c>
      <c r="AG790" s="183">
        <f>'Initial Info Client Demographic'!J776</f>
        <v>0</v>
      </c>
    </row>
    <row r="791" spans="1:33" ht="50.1" customHeight="1" x14ac:dyDescent="0.25">
      <c r="A791" s="2">
        <f t="shared" si="52"/>
        <v>764</v>
      </c>
      <c r="B791" s="321">
        <f>'Initial Info Client Demographic'!B777</f>
        <v>0</v>
      </c>
      <c r="C791" s="322">
        <f>'Initial Info Client Demographic'!C777</f>
        <v>0</v>
      </c>
      <c r="D791" s="229"/>
      <c r="E791" s="237"/>
      <c r="F791" s="234"/>
      <c r="G791" s="239"/>
      <c r="H791" s="243"/>
      <c r="I791" s="213"/>
      <c r="J791" s="214"/>
      <c r="K791" s="168"/>
      <c r="L791" s="167"/>
      <c r="M791" s="216"/>
      <c r="N791" s="141"/>
      <c r="O791" s="249">
        <f t="shared" si="49"/>
        <v>0</v>
      </c>
      <c r="P791" s="140"/>
      <c r="Q791" s="253">
        <f t="shared" si="50"/>
        <v>0</v>
      </c>
      <c r="R791" s="254">
        <f t="shared" si="51"/>
        <v>0</v>
      </c>
      <c r="S791" s="211"/>
      <c r="U791" s="257">
        <f>'Initial Info Client Demographic'!D777</f>
        <v>0</v>
      </c>
      <c r="W791" s="179">
        <f>'Initial Info Client Demographic'!E777</f>
        <v>0</v>
      </c>
      <c r="X791" s="182">
        <f>'Initial Info Client Demographic'!F777</f>
        <v>0</v>
      </c>
      <c r="Y791" s="183">
        <f>'Initial Info Client Demographic'!G777</f>
        <v>0</v>
      </c>
      <c r="Z791" s="179">
        <f>'Initial Info Client Demographic'!H777</f>
        <v>0</v>
      </c>
      <c r="AA791" s="182">
        <f>'Initial Info Client Demographic'!I777</f>
        <v>0</v>
      </c>
      <c r="AB791" s="183">
        <f>'Initial Info Client Demographic'!E777</f>
        <v>0</v>
      </c>
      <c r="AC791" s="183">
        <f>'Initial Info Client Demographic'!F777</f>
        <v>0</v>
      </c>
      <c r="AD791" s="183">
        <f>'Initial Info Client Demographic'!G777</f>
        <v>0</v>
      </c>
      <c r="AE791" s="183">
        <f>'Initial Info Client Demographic'!H777</f>
        <v>0</v>
      </c>
      <c r="AF791" s="183">
        <f>'Initial Info Client Demographic'!I777</f>
        <v>0</v>
      </c>
      <c r="AG791" s="183">
        <f>'Initial Info Client Demographic'!J777</f>
        <v>0</v>
      </c>
    </row>
    <row r="792" spans="1:33" ht="50.1" customHeight="1" x14ac:dyDescent="0.25">
      <c r="A792" s="2">
        <f t="shared" si="52"/>
        <v>765</v>
      </c>
      <c r="B792" s="319">
        <f>'Initial Info Client Demographic'!B778</f>
        <v>0</v>
      </c>
      <c r="C792" s="320">
        <f>'Initial Info Client Demographic'!C778</f>
        <v>0</v>
      </c>
      <c r="D792" s="244"/>
      <c r="E792" s="236"/>
      <c r="F792" s="259"/>
      <c r="G792" s="238"/>
      <c r="H792" s="242"/>
      <c r="I792" s="213"/>
      <c r="J792" s="214"/>
      <c r="K792" s="169"/>
      <c r="L792" s="166"/>
      <c r="M792" s="215"/>
      <c r="N792" s="123"/>
      <c r="O792" s="249">
        <f t="shared" si="49"/>
        <v>0</v>
      </c>
      <c r="P792" s="96"/>
      <c r="Q792" s="251">
        <f t="shared" si="50"/>
        <v>0</v>
      </c>
      <c r="R792" s="252">
        <f t="shared" si="51"/>
        <v>0</v>
      </c>
      <c r="S792" s="211"/>
      <c r="U792" s="257">
        <f>'Initial Info Client Demographic'!D778</f>
        <v>0</v>
      </c>
      <c r="W792" s="179">
        <f>'Initial Info Client Demographic'!E778</f>
        <v>0</v>
      </c>
      <c r="X792" s="182">
        <f>'Initial Info Client Demographic'!F778</f>
        <v>0</v>
      </c>
      <c r="Y792" s="183">
        <f>'Initial Info Client Demographic'!G778</f>
        <v>0</v>
      </c>
      <c r="Z792" s="179">
        <f>'Initial Info Client Demographic'!H778</f>
        <v>0</v>
      </c>
      <c r="AA792" s="182">
        <f>'Initial Info Client Demographic'!I778</f>
        <v>0</v>
      </c>
      <c r="AB792" s="183">
        <f>'Initial Info Client Demographic'!E778</f>
        <v>0</v>
      </c>
      <c r="AC792" s="183">
        <f>'Initial Info Client Demographic'!F778</f>
        <v>0</v>
      </c>
      <c r="AD792" s="183">
        <f>'Initial Info Client Demographic'!G778</f>
        <v>0</v>
      </c>
      <c r="AE792" s="183">
        <f>'Initial Info Client Demographic'!H778</f>
        <v>0</v>
      </c>
      <c r="AF792" s="183">
        <f>'Initial Info Client Demographic'!I778</f>
        <v>0</v>
      </c>
      <c r="AG792" s="183">
        <f>'Initial Info Client Demographic'!J778</f>
        <v>0</v>
      </c>
    </row>
    <row r="793" spans="1:33" ht="50.1" customHeight="1" x14ac:dyDescent="0.25">
      <c r="A793" s="2">
        <f t="shared" si="52"/>
        <v>766</v>
      </c>
      <c r="B793" s="321">
        <f>'Initial Info Client Demographic'!B779</f>
        <v>0</v>
      </c>
      <c r="C793" s="322">
        <f>'Initial Info Client Demographic'!C779</f>
        <v>0</v>
      </c>
      <c r="D793" s="229"/>
      <c r="E793" s="237"/>
      <c r="F793" s="234"/>
      <c r="G793" s="239"/>
      <c r="H793" s="243"/>
      <c r="I793" s="213"/>
      <c r="J793" s="214"/>
      <c r="K793" s="168"/>
      <c r="L793" s="167"/>
      <c r="M793" s="216"/>
      <c r="N793" s="141"/>
      <c r="O793" s="249">
        <f t="shared" si="49"/>
        <v>0</v>
      </c>
      <c r="P793" s="140"/>
      <c r="Q793" s="253">
        <f t="shared" si="50"/>
        <v>0</v>
      </c>
      <c r="R793" s="254">
        <f t="shared" si="51"/>
        <v>0</v>
      </c>
      <c r="S793" s="211"/>
      <c r="U793" s="257">
        <f>'Initial Info Client Demographic'!D779</f>
        <v>0</v>
      </c>
      <c r="W793" s="179">
        <f>'Initial Info Client Demographic'!E779</f>
        <v>0</v>
      </c>
      <c r="X793" s="182">
        <f>'Initial Info Client Demographic'!F779</f>
        <v>0</v>
      </c>
      <c r="Y793" s="183">
        <f>'Initial Info Client Demographic'!G779</f>
        <v>0</v>
      </c>
      <c r="Z793" s="179">
        <f>'Initial Info Client Demographic'!H779</f>
        <v>0</v>
      </c>
      <c r="AA793" s="182">
        <f>'Initial Info Client Demographic'!I779</f>
        <v>0</v>
      </c>
      <c r="AB793" s="183">
        <f>'Initial Info Client Demographic'!E779</f>
        <v>0</v>
      </c>
      <c r="AC793" s="183">
        <f>'Initial Info Client Demographic'!F779</f>
        <v>0</v>
      </c>
      <c r="AD793" s="183">
        <f>'Initial Info Client Demographic'!G779</f>
        <v>0</v>
      </c>
      <c r="AE793" s="183">
        <f>'Initial Info Client Demographic'!H779</f>
        <v>0</v>
      </c>
      <c r="AF793" s="183">
        <f>'Initial Info Client Demographic'!I779</f>
        <v>0</v>
      </c>
      <c r="AG793" s="183">
        <f>'Initial Info Client Demographic'!J779</f>
        <v>0</v>
      </c>
    </row>
    <row r="794" spans="1:33" ht="50.1" customHeight="1" x14ac:dyDescent="0.25">
      <c r="A794" s="2">
        <f t="shared" si="52"/>
        <v>767</v>
      </c>
      <c r="B794" s="319">
        <f>'Initial Info Client Demographic'!B780</f>
        <v>0</v>
      </c>
      <c r="C794" s="320">
        <f>'Initial Info Client Demographic'!C780</f>
        <v>0</v>
      </c>
      <c r="D794" s="244"/>
      <c r="E794" s="236"/>
      <c r="F794" s="259"/>
      <c r="G794" s="238"/>
      <c r="H794" s="242"/>
      <c r="I794" s="213"/>
      <c r="J794" s="214"/>
      <c r="K794" s="169"/>
      <c r="L794" s="166"/>
      <c r="M794" s="215"/>
      <c r="N794" s="123"/>
      <c r="O794" s="249">
        <f t="shared" si="49"/>
        <v>0</v>
      </c>
      <c r="P794" s="96"/>
      <c r="Q794" s="251">
        <f t="shared" si="50"/>
        <v>0</v>
      </c>
      <c r="R794" s="252">
        <f t="shared" si="51"/>
        <v>0</v>
      </c>
      <c r="S794" s="211"/>
      <c r="U794" s="257">
        <f>'Initial Info Client Demographic'!D780</f>
        <v>0</v>
      </c>
      <c r="W794" s="179">
        <f>'Initial Info Client Demographic'!E780</f>
        <v>0</v>
      </c>
      <c r="X794" s="182">
        <f>'Initial Info Client Demographic'!F780</f>
        <v>0</v>
      </c>
      <c r="Y794" s="183">
        <f>'Initial Info Client Demographic'!G780</f>
        <v>0</v>
      </c>
      <c r="Z794" s="179">
        <f>'Initial Info Client Demographic'!H780</f>
        <v>0</v>
      </c>
      <c r="AA794" s="182">
        <f>'Initial Info Client Demographic'!I780</f>
        <v>0</v>
      </c>
      <c r="AB794" s="183">
        <f>'Initial Info Client Demographic'!E780</f>
        <v>0</v>
      </c>
      <c r="AC794" s="183">
        <f>'Initial Info Client Demographic'!F780</f>
        <v>0</v>
      </c>
      <c r="AD794" s="183">
        <f>'Initial Info Client Demographic'!G780</f>
        <v>0</v>
      </c>
      <c r="AE794" s="183">
        <f>'Initial Info Client Demographic'!H780</f>
        <v>0</v>
      </c>
      <c r="AF794" s="183">
        <f>'Initial Info Client Demographic'!I780</f>
        <v>0</v>
      </c>
      <c r="AG794" s="183">
        <f>'Initial Info Client Demographic'!J780</f>
        <v>0</v>
      </c>
    </row>
    <row r="795" spans="1:33" ht="50.1" customHeight="1" x14ac:dyDescent="0.25">
      <c r="A795" s="2">
        <f t="shared" si="52"/>
        <v>768</v>
      </c>
      <c r="B795" s="321">
        <f>'Initial Info Client Demographic'!B781</f>
        <v>0</v>
      </c>
      <c r="C795" s="322">
        <f>'Initial Info Client Demographic'!C781</f>
        <v>0</v>
      </c>
      <c r="D795" s="229"/>
      <c r="E795" s="237"/>
      <c r="F795" s="234"/>
      <c r="G795" s="239"/>
      <c r="H795" s="243"/>
      <c r="I795" s="213"/>
      <c r="J795" s="214"/>
      <c r="K795" s="168"/>
      <c r="L795" s="167"/>
      <c r="M795" s="216"/>
      <c r="N795" s="141"/>
      <c r="O795" s="249">
        <f t="shared" si="49"/>
        <v>0</v>
      </c>
      <c r="P795" s="140"/>
      <c r="Q795" s="253">
        <f t="shared" si="50"/>
        <v>0</v>
      </c>
      <c r="R795" s="254">
        <f t="shared" si="51"/>
        <v>0</v>
      </c>
      <c r="S795" s="211"/>
      <c r="U795" s="257">
        <f>'Initial Info Client Demographic'!D781</f>
        <v>0</v>
      </c>
      <c r="W795" s="179">
        <f>'Initial Info Client Demographic'!E781</f>
        <v>0</v>
      </c>
      <c r="X795" s="182">
        <f>'Initial Info Client Demographic'!F781</f>
        <v>0</v>
      </c>
      <c r="Y795" s="183">
        <f>'Initial Info Client Demographic'!G781</f>
        <v>0</v>
      </c>
      <c r="Z795" s="179">
        <f>'Initial Info Client Demographic'!H781</f>
        <v>0</v>
      </c>
      <c r="AA795" s="182">
        <f>'Initial Info Client Demographic'!I781</f>
        <v>0</v>
      </c>
      <c r="AB795" s="183">
        <f>'Initial Info Client Demographic'!E781</f>
        <v>0</v>
      </c>
      <c r="AC795" s="183">
        <f>'Initial Info Client Demographic'!F781</f>
        <v>0</v>
      </c>
      <c r="AD795" s="183">
        <f>'Initial Info Client Demographic'!G781</f>
        <v>0</v>
      </c>
      <c r="AE795" s="183">
        <f>'Initial Info Client Demographic'!H781</f>
        <v>0</v>
      </c>
      <c r="AF795" s="183">
        <f>'Initial Info Client Demographic'!I781</f>
        <v>0</v>
      </c>
      <c r="AG795" s="183">
        <f>'Initial Info Client Demographic'!J781</f>
        <v>0</v>
      </c>
    </row>
    <row r="796" spans="1:33" ht="50.1" customHeight="1" x14ac:dyDescent="0.25">
      <c r="A796" s="2">
        <f t="shared" si="52"/>
        <v>769</v>
      </c>
      <c r="B796" s="319">
        <f>'Initial Info Client Demographic'!B782</f>
        <v>0</v>
      </c>
      <c r="C796" s="320">
        <f>'Initial Info Client Demographic'!C782</f>
        <v>0</v>
      </c>
      <c r="D796" s="244"/>
      <c r="E796" s="236"/>
      <c r="F796" s="259"/>
      <c r="G796" s="240"/>
      <c r="H796" s="242"/>
      <c r="I796" s="213"/>
      <c r="J796" s="214"/>
      <c r="K796" s="169"/>
      <c r="L796" s="166"/>
      <c r="M796" s="215"/>
      <c r="N796" s="123"/>
      <c r="O796" s="249">
        <f t="shared" ref="O796:O859" si="53">I796-M796</f>
        <v>0</v>
      </c>
      <c r="P796" s="96"/>
      <c r="Q796" s="251">
        <f t="shared" ref="Q796:Q859" si="54">IF(OR(D796= "Autism Spectrum Disorder", D796="Intellectual Disability", D796="Developmental Delay", D796="Cerebral Palsy", D796="Traumatic Brain Injury",D796="Hearing Impaired", D796="Visually Impaired", D796="Downs Syndrome", D796="Other Developmental Disability"),O796,0)</f>
        <v>0</v>
      </c>
      <c r="R796" s="252">
        <f t="shared" ref="R796:R859" si="55">IF(OR(F796="SUD",F796="MH"),O796,0)</f>
        <v>0</v>
      </c>
      <c r="S796" s="211"/>
      <c r="U796" s="257">
        <f>'Initial Info Client Demographic'!D782</f>
        <v>0</v>
      </c>
      <c r="W796" s="179">
        <f>'Initial Info Client Demographic'!E782</f>
        <v>0</v>
      </c>
      <c r="X796" s="182">
        <f>'Initial Info Client Demographic'!F782</f>
        <v>0</v>
      </c>
      <c r="Y796" s="183">
        <f>'Initial Info Client Demographic'!G782</f>
        <v>0</v>
      </c>
      <c r="Z796" s="179">
        <f>'Initial Info Client Demographic'!H782</f>
        <v>0</v>
      </c>
      <c r="AA796" s="182">
        <f>'Initial Info Client Demographic'!I782</f>
        <v>0</v>
      </c>
      <c r="AB796" s="183">
        <f>'Initial Info Client Demographic'!E782</f>
        <v>0</v>
      </c>
      <c r="AC796" s="183">
        <f>'Initial Info Client Demographic'!F782</f>
        <v>0</v>
      </c>
      <c r="AD796" s="183">
        <f>'Initial Info Client Demographic'!G782</f>
        <v>0</v>
      </c>
      <c r="AE796" s="183">
        <f>'Initial Info Client Demographic'!H782</f>
        <v>0</v>
      </c>
      <c r="AF796" s="183">
        <f>'Initial Info Client Demographic'!I782</f>
        <v>0</v>
      </c>
      <c r="AG796" s="183">
        <f>'Initial Info Client Demographic'!J782</f>
        <v>0</v>
      </c>
    </row>
    <row r="797" spans="1:33" ht="50.1" customHeight="1" x14ac:dyDescent="0.25">
      <c r="A797" s="2">
        <f t="shared" ref="A797:A860" si="56">ROW(A770)</f>
        <v>770</v>
      </c>
      <c r="B797" s="321">
        <f>'Initial Info Client Demographic'!B783</f>
        <v>0</v>
      </c>
      <c r="C797" s="322">
        <f>'Initial Info Client Demographic'!C783</f>
        <v>0</v>
      </c>
      <c r="D797" s="229"/>
      <c r="E797" s="237"/>
      <c r="F797" s="234"/>
      <c r="G797" s="241"/>
      <c r="H797" s="243"/>
      <c r="I797" s="213"/>
      <c r="J797" s="214"/>
      <c r="K797" s="168"/>
      <c r="L797" s="167"/>
      <c r="M797" s="216"/>
      <c r="N797" s="141"/>
      <c r="O797" s="249">
        <f t="shared" si="53"/>
        <v>0</v>
      </c>
      <c r="P797" s="140"/>
      <c r="Q797" s="253">
        <f t="shared" si="54"/>
        <v>0</v>
      </c>
      <c r="R797" s="254">
        <f t="shared" si="55"/>
        <v>0</v>
      </c>
      <c r="S797" s="211"/>
      <c r="U797" s="257">
        <f>'Initial Info Client Demographic'!D783</f>
        <v>0</v>
      </c>
      <c r="W797" s="179">
        <f>'Initial Info Client Demographic'!E783</f>
        <v>0</v>
      </c>
      <c r="X797" s="182">
        <f>'Initial Info Client Demographic'!F783</f>
        <v>0</v>
      </c>
      <c r="Y797" s="183">
        <f>'Initial Info Client Demographic'!G783</f>
        <v>0</v>
      </c>
      <c r="Z797" s="179">
        <f>'Initial Info Client Demographic'!H783</f>
        <v>0</v>
      </c>
      <c r="AA797" s="182">
        <f>'Initial Info Client Demographic'!I783</f>
        <v>0</v>
      </c>
      <c r="AB797" s="183">
        <f>'Initial Info Client Demographic'!E783</f>
        <v>0</v>
      </c>
      <c r="AC797" s="183">
        <f>'Initial Info Client Demographic'!F783</f>
        <v>0</v>
      </c>
      <c r="AD797" s="183">
        <f>'Initial Info Client Demographic'!G783</f>
        <v>0</v>
      </c>
      <c r="AE797" s="183">
        <f>'Initial Info Client Demographic'!H783</f>
        <v>0</v>
      </c>
      <c r="AF797" s="183">
        <f>'Initial Info Client Demographic'!I783</f>
        <v>0</v>
      </c>
      <c r="AG797" s="183">
        <f>'Initial Info Client Demographic'!J783</f>
        <v>0</v>
      </c>
    </row>
    <row r="798" spans="1:33" ht="50.1" customHeight="1" x14ac:dyDescent="0.25">
      <c r="A798" s="2">
        <f t="shared" si="56"/>
        <v>771</v>
      </c>
      <c r="B798" s="319">
        <f>'Initial Info Client Demographic'!B784</f>
        <v>0</v>
      </c>
      <c r="C798" s="320">
        <f>'Initial Info Client Demographic'!C784</f>
        <v>0</v>
      </c>
      <c r="D798" s="244"/>
      <c r="E798" s="236"/>
      <c r="F798" s="259"/>
      <c r="G798" s="238"/>
      <c r="H798" s="242"/>
      <c r="I798" s="213"/>
      <c r="J798" s="214"/>
      <c r="K798" s="169"/>
      <c r="L798" s="166"/>
      <c r="M798" s="215"/>
      <c r="N798" s="123"/>
      <c r="O798" s="249">
        <f t="shared" si="53"/>
        <v>0</v>
      </c>
      <c r="P798" s="96"/>
      <c r="Q798" s="251">
        <f t="shared" si="54"/>
        <v>0</v>
      </c>
      <c r="R798" s="252">
        <f t="shared" si="55"/>
        <v>0</v>
      </c>
      <c r="S798" s="211"/>
      <c r="U798" s="257">
        <f>'Initial Info Client Demographic'!D784</f>
        <v>0</v>
      </c>
      <c r="W798" s="179">
        <f>'Initial Info Client Demographic'!E784</f>
        <v>0</v>
      </c>
      <c r="X798" s="182">
        <f>'Initial Info Client Demographic'!F784</f>
        <v>0</v>
      </c>
      <c r="Y798" s="183">
        <f>'Initial Info Client Demographic'!G784</f>
        <v>0</v>
      </c>
      <c r="Z798" s="179">
        <f>'Initial Info Client Demographic'!H784</f>
        <v>0</v>
      </c>
      <c r="AA798" s="182">
        <f>'Initial Info Client Demographic'!I784</f>
        <v>0</v>
      </c>
      <c r="AB798" s="183">
        <f>'Initial Info Client Demographic'!E784</f>
        <v>0</v>
      </c>
      <c r="AC798" s="183">
        <f>'Initial Info Client Demographic'!F784</f>
        <v>0</v>
      </c>
      <c r="AD798" s="183">
        <f>'Initial Info Client Demographic'!G784</f>
        <v>0</v>
      </c>
      <c r="AE798" s="183">
        <f>'Initial Info Client Demographic'!H784</f>
        <v>0</v>
      </c>
      <c r="AF798" s="183">
        <f>'Initial Info Client Demographic'!I784</f>
        <v>0</v>
      </c>
      <c r="AG798" s="183">
        <f>'Initial Info Client Demographic'!J784</f>
        <v>0</v>
      </c>
    </row>
    <row r="799" spans="1:33" ht="50.1" customHeight="1" x14ac:dyDescent="0.25">
      <c r="A799" s="2">
        <f t="shared" si="56"/>
        <v>772</v>
      </c>
      <c r="B799" s="321">
        <f>'Initial Info Client Demographic'!B785</f>
        <v>0</v>
      </c>
      <c r="C799" s="322">
        <f>'Initial Info Client Demographic'!C785</f>
        <v>0</v>
      </c>
      <c r="D799" s="229"/>
      <c r="E799" s="237"/>
      <c r="F799" s="234"/>
      <c r="G799" s="239"/>
      <c r="H799" s="243"/>
      <c r="I799" s="213"/>
      <c r="J799" s="214"/>
      <c r="K799" s="168"/>
      <c r="L799" s="167"/>
      <c r="M799" s="216"/>
      <c r="N799" s="141"/>
      <c r="O799" s="249">
        <f t="shared" si="53"/>
        <v>0</v>
      </c>
      <c r="P799" s="140"/>
      <c r="Q799" s="253">
        <f t="shared" si="54"/>
        <v>0</v>
      </c>
      <c r="R799" s="254">
        <f t="shared" si="55"/>
        <v>0</v>
      </c>
      <c r="S799" s="211"/>
      <c r="U799" s="257">
        <f>'Initial Info Client Demographic'!D785</f>
        <v>0</v>
      </c>
      <c r="W799" s="179">
        <f>'Initial Info Client Demographic'!E785</f>
        <v>0</v>
      </c>
      <c r="X799" s="182">
        <f>'Initial Info Client Demographic'!F785</f>
        <v>0</v>
      </c>
      <c r="Y799" s="183">
        <f>'Initial Info Client Demographic'!G785</f>
        <v>0</v>
      </c>
      <c r="Z799" s="179">
        <f>'Initial Info Client Demographic'!H785</f>
        <v>0</v>
      </c>
      <c r="AA799" s="182">
        <f>'Initial Info Client Demographic'!I785</f>
        <v>0</v>
      </c>
      <c r="AB799" s="183">
        <f>'Initial Info Client Demographic'!E785</f>
        <v>0</v>
      </c>
      <c r="AC799" s="183">
        <f>'Initial Info Client Demographic'!F785</f>
        <v>0</v>
      </c>
      <c r="AD799" s="183">
        <f>'Initial Info Client Demographic'!G785</f>
        <v>0</v>
      </c>
      <c r="AE799" s="183">
        <f>'Initial Info Client Demographic'!H785</f>
        <v>0</v>
      </c>
      <c r="AF799" s="183">
        <f>'Initial Info Client Demographic'!I785</f>
        <v>0</v>
      </c>
      <c r="AG799" s="183">
        <f>'Initial Info Client Demographic'!J785</f>
        <v>0</v>
      </c>
    </row>
    <row r="800" spans="1:33" ht="50.1" customHeight="1" x14ac:dyDescent="0.25">
      <c r="A800" s="2">
        <f t="shared" si="56"/>
        <v>773</v>
      </c>
      <c r="B800" s="319">
        <f>'Initial Info Client Demographic'!B786</f>
        <v>0</v>
      </c>
      <c r="C800" s="320">
        <f>'Initial Info Client Demographic'!C786</f>
        <v>0</v>
      </c>
      <c r="D800" s="244"/>
      <c r="E800" s="236"/>
      <c r="F800" s="259"/>
      <c r="G800" s="238"/>
      <c r="H800" s="242"/>
      <c r="I800" s="213"/>
      <c r="J800" s="214"/>
      <c r="K800" s="169"/>
      <c r="L800" s="166"/>
      <c r="M800" s="215"/>
      <c r="N800" s="123"/>
      <c r="O800" s="249">
        <f t="shared" si="53"/>
        <v>0</v>
      </c>
      <c r="P800" s="96"/>
      <c r="Q800" s="251">
        <f t="shared" si="54"/>
        <v>0</v>
      </c>
      <c r="R800" s="252">
        <f t="shared" si="55"/>
        <v>0</v>
      </c>
      <c r="S800" s="211"/>
      <c r="U800" s="257">
        <f>'Initial Info Client Demographic'!D786</f>
        <v>0</v>
      </c>
      <c r="W800" s="179">
        <f>'Initial Info Client Demographic'!E786</f>
        <v>0</v>
      </c>
      <c r="X800" s="182">
        <f>'Initial Info Client Demographic'!F786</f>
        <v>0</v>
      </c>
      <c r="Y800" s="183">
        <f>'Initial Info Client Demographic'!G786</f>
        <v>0</v>
      </c>
      <c r="Z800" s="179">
        <f>'Initial Info Client Demographic'!H786</f>
        <v>0</v>
      </c>
      <c r="AA800" s="182">
        <f>'Initial Info Client Demographic'!I786</f>
        <v>0</v>
      </c>
      <c r="AB800" s="183">
        <f>'Initial Info Client Demographic'!E786</f>
        <v>0</v>
      </c>
      <c r="AC800" s="183">
        <f>'Initial Info Client Demographic'!F786</f>
        <v>0</v>
      </c>
      <c r="AD800" s="183">
        <f>'Initial Info Client Demographic'!G786</f>
        <v>0</v>
      </c>
      <c r="AE800" s="183">
        <f>'Initial Info Client Demographic'!H786</f>
        <v>0</v>
      </c>
      <c r="AF800" s="183">
        <f>'Initial Info Client Demographic'!I786</f>
        <v>0</v>
      </c>
      <c r="AG800" s="183">
        <f>'Initial Info Client Demographic'!J786</f>
        <v>0</v>
      </c>
    </row>
    <row r="801" spans="1:33" ht="50.1" customHeight="1" x14ac:dyDescent="0.25">
      <c r="A801" s="2">
        <f t="shared" si="56"/>
        <v>774</v>
      </c>
      <c r="B801" s="321">
        <f>'Initial Info Client Demographic'!B787</f>
        <v>0</v>
      </c>
      <c r="C801" s="322">
        <f>'Initial Info Client Demographic'!C787</f>
        <v>0</v>
      </c>
      <c r="D801" s="229"/>
      <c r="E801" s="237"/>
      <c r="F801" s="234"/>
      <c r="G801" s="239"/>
      <c r="H801" s="243"/>
      <c r="I801" s="213"/>
      <c r="J801" s="214"/>
      <c r="K801" s="168"/>
      <c r="L801" s="167"/>
      <c r="M801" s="216"/>
      <c r="N801" s="141"/>
      <c r="O801" s="249">
        <f t="shared" si="53"/>
        <v>0</v>
      </c>
      <c r="P801" s="140"/>
      <c r="Q801" s="253">
        <f t="shared" si="54"/>
        <v>0</v>
      </c>
      <c r="R801" s="254">
        <f t="shared" si="55"/>
        <v>0</v>
      </c>
      <c r="S801" s="211"/>
      <c r="U801" s="257">
        <f>'Initial Info Client Demographic'!D787</f>
        <v>0</v>
      </c>
      <c r="W801" s="179">
        <f>'Initial Info Client Demographic'!E787</f>
        <v>0</v>
      </c>
      <c r="X801" s="182">
        <f>'Initial Info Client Demographic'!F787</f>
        <v>0</v>
      </c>
      <c r="Y801" s="183">
        <f>'Initial Info Client Demographic'!G787</f>
        <v>0</v>
      </c>
      <c r="Z801" s="179">
        <f>'Initial Info Client Demographic'!H787</f>
        <v>0</v>
      </c>
      <c r="AA801" s="182">
        <f>'Initial Info Client Demographic'!I787</f>
        <v>0</v>
      </c>
      <c r="AB801" s="183">
        <f>'Initial Info Client Demographic'!E787</f>
        <v>0</v>
      </c>
      <c r="AC801" s="183">
        <f>'Initial Info Client Demographic'!F787</f>
        <v>0</v>
      </c>
      <c r="AD801" s="183">
        <f>'Initial Info Client Demographic'!G787</f>
        <v>0</v>
      </c>
      <c r="AE801" s="183">
        <f>'Initial Info Client Demographic'!H787</f>
        <v>0</v>
      </c>
      <c r="AF801" s="183">
        <f>'Initial Info Client Demographic'!I787</f>
        <v>0</v>
      </c>
      <c r="AG801" s="183">
        <f>'Initial Info Client Demographic'!J787</f>
        <v>0</v>
      </c>
    </row>
    <row r="802" spans="1:33" ht="50.1" customHeight="1" x14ac:dyDescent="0.25">
      <c r="A802" s="2">
        <f t="shared" si="56"/>
        <v>775</v>
      </c>
      <c r="B802" s="319">
        <f>'Initial Info Client Demographic'!B788</f>
        <v>0</v>
      </c>
      <c r="C802" s="320">
        <f>'Initial Info Client Demographic'!C788</f>
        <v>0</v>
      </c>
      <c r="D802" s="244"/>
      <c r="E802" s="236"/>
      <c r="F802" s="259"/>
      <c r="G802" s="238"/>
      <c r="H802" s="242"/>
      <c r="I802" s="213"/>
      <c r="J802" s="214"/>
      <c r="K802" s="169"/>
      <c r="L802" s="166"/>
      <c r="M802" s="215"/>
      <c r="N802" s="123"/>
      <c r="O802" s="249">
        <f t="shared" si="53"/>
        <v>0</v>
      </c>
      <c r="P802" s="96"/>
      <c r="Q802" s="251">
        <f t="shared" si="54"/>
        <v>0</v>
      </c>
      <c r="R802" s="252">
        <f t="shared" si="55"/>
        <v>0</v>
      </c>
      <c r="S802" s="211"/>
      <c r="U802" s="257">
        <f>'Initial Info Client Demographic'!D788</f>
        <v>0</v>
      </c>
      <c r="W802" s="179">
        <f>'Initial Info Client Demographic'!E788</f>
        <v>0</v>
      </c>
      <c r="X802" s="182">
        <f>'Initial Info Client Demographic'!F788</f>
        <v>0</v>
      </c>
      <c r="Y802" s="183">
        <f>'Initial Info Client Demographic'!G788</f>
        <v>0</v>
      </c>
      <c r="Z802" s="179">
        <f>'Initial Info Client Demographic'!H788</f>
        <v>0</v>
      </c>
      <c r="AA802" s="182">
        <f>'Initial Info Client Demographic'!I788</f>
        <v>0</v>
      </c>
      <c r="AB802" s="183">
        <f>'Initial Info Client Demographic'!E788</f>
        <v>0</v>
      </c>
      <c r="AC802" s="183">
        <f>'Initial Info Client Demographic'!F788</f>
        <v>0</v>
      </c>
      <c r="AD802" s="183">
        <f>'Initial Info Client Demographic'!G788</f>
        <v>0</v>
      </c>
      <c r="AE802" s="183">
        <f>'Initial Info Client Demographic'!H788</f>
        <v>0</v>
      </c>
      <c r="AF802" s="183">
        <f>'Initial Info Client Demographic'!I788</f>
        <v>0</v>
      </c>
      <c r="AG802" s="183">
        <f>'Initial Info Client Demographic'!J788</f>
        <v>0</v>
      </c>
    </row>
    <row r="803" spans="1:33" ht="50.1" customHeight="1" x14ac:dyDescent="0.25">
      <c r="A803" s="2">
        <f t="shared" si="56"/>
        <v>776</v>
      </c>
      <c r="B803" s="321">
        <f>'Initial Info Client Demographic'!B789</f>
        <v>0</v>
      </c>
      <c r="C803" s="322">
        <f>'Initial Info Client Demographic'!C789</f>
        <v>0</v>
      </c>
      <c r="D803" s="229"/>
      <c r="E803" s="237"/>
      <c r="F803" s="234"/>
      <c r="G803" s="239"/>
      <c r="H803" s="243"/>
      <c r="I803" s="213"/>
      <c r="J803" s="214"/>
      <c r="K803" s="168"/>
      <c r="L803" s="167"/>
      <c r="M803" s="216"/>
      <c r="N803" s="141"/>
      <c r="O803" s="249">
        <f t="shared" si="53"/>
        <v>0</v>
      </c>
      <c r="P803" s="140"/>
      <c r="Q803" s="253">
        <f t="shared" si="54"/>
        <v>0</v>
      </c>
      <c r="R803" s="254">
        <f t="shared" si="55"/>
        <v>0</v>
      </c>
      <c r="S803" s="211"/>
      <c r="U803" s="257">
        <f>'Initial Info Client Demographic'!D789</f>
        <v>0</v>
      </c>
      <c r="W803" s="179">
        <f>'Initial Info Client Demographic'!E789</f>
        <v>0</v>
      </c>
      <c r="X803" s="182">
        <f>'Initial Info Client Demographic'!F789</f>
        <v>0</v>
      </c>
      <c r="Y803" s="183">
        <f>'Initial Info Client Demographic'!G789</f>
        <v>0</v>
      </c>
      <c r="Z803" s="179">
        <f>'Initial Info Client Demographic'!H789</f>
        <v>0</v>
      </c>
      <c r="AA803" s="182">
        <f>'Initial Info Client Demographic'!I789</f>
        <v>0</v>
      </c>
      <c r="AB803" s="183">
        <f>'Initial Info Client Demographic'!E789</f>
        <v>0</v>
      </c>
      <c r="AC803" s="183">
        <f>'Initial Info Client Demographic'!F789</f>
        <v>0</v>
      </c>
      <c r="AD803" s="183">
        <f>'Initial Info Client Demographic'!G789</f>
        <v>0</v>
      </c>
      <c r="AE803" s="183">
        <f>'Initial Info Client Demographic'!H789</f>
        <v>0</v>
      </c>
      <c r="AF803" s="183">
        <f>'Initial Info Client Demographic'!I789</f>
        <v>0</v>
      </c>
      <c r="AG803" s="183">
        <f>'Initial Info Client Demographic'!J789</f>
        <v>0</v>
      </c>
    </row>
    <row r="804" spans="1:33" ht="50.1" customHeight="1" x14ac:dyDescent="0.25">
      <c r="A804" s="2">
        <f t="shared" si="56"/>
        <v>777</v>
      </c>
      <c r="B804" s="319">
        <f>'Initial Info Client Demographic'!B790</f>
        <v>0</v>
      </c>
      <c r="C804" s="320">
        <f>'Initial Info Client Demographic'!C790</f>
        <v>0</v>
      </c>
      <c r="D804" s="244"/>
      <c r="E804" s="236"/>
      <c r="F804" s="259"/>
      <c r="G804" s="238"/>
      <c r="H804" s="242"/>
      <c r="I804" s="213"/>
      <c r="J804" s="214"/>
      <c r="K804" s="169"/>
      <c r="L804" s="166"/>
      <c r="M804" s="215"/>
      <c r="N804" s="123"/>
      <c r="O804" s="249">
        <f t="shared" si="53"/>
        <v>0</v>
      </c>
      <c r="P804" s="96"/>
      <c r="Q804" s="251">
        <f t="shared" si="54"/>
        <v>0</v>
      </c>
      <c r="R804" s="252">
        <f t="shared" si="55"/>
        <v>0</v>
      </c>
      <c r="S804" s="211"/>
      <c r="U804" s="257">
        <f>'Initial Info Client Demographic'!D790</f>
        <v>0</v>
      </c>
      <c r="W804" s="179">
        <f>'Initial Info Client Demographic'!E790</f>
        <v>0</v>
      </c>
      <c r="X804" s="182">
        <f>'Initial Info Client Demographic'!F790</f>
        <v>0</v>
      </c>
      <c r="Y804" s="183">
        <f>'Initial Info Client Demographic'!G790</f>
        <v>0</v>
      </c>
      <c r="Z804" s="179">
        <f>'Initial Info Client Demographic'!H790</f>
        <v>0</v>
      </c>
      <c r="AA804" s="182">
        <f>'Initial Info Client Demographic'!I790</f>
        <v>0</v>
      </c>
      <c r="AB804" s="183">
        <f>'Initial Info Client Demographic'!E790</f>
        <v>0</v>
      </c>
      <c r="AC804" s="183">
        <f>'Initial Info Client Demographic'!F790</f>
        <v>0</v>
      </c>
      <c r="AD804" s="183">
        <f>'Initial Info Client Demographic'!G790</f>
        <v>0</v>
      </c>
      <c r="AE804" s="183">
        <f>'Initial Info Client Demographic'!H790</f>
        <v>0</v>
      </c>
      <c r="AF804" s="183">
        <f>'Initial Info Client Demographic'!I790</f>
        <v>0</v>
      </c>
      <c r="AG804" s="183">
        <f>'Initial Info Client Demographic'!J790</f>
        <v>0</v>
      </c>
    </row>
    <row r="805" spans="1:33" ht="50.1" customHeight="1" x14ac:dyDescent="0.25">
      <c r="A805" s="2">
        <f t="shared" si="56"/>
        <v>778</v>
      </c>
      <c r="B805" s="321">
        <f>'Initial Info Client Demographic'!B791</f>
        <v>0</v>
      </c>
      <c r="C805" s="322">
        <f>'Initial Info Client Demographic'!C791</f>
        <v>0</v>
      </c>
      <c r="D805" s="229"/>
      <c r="E805" s="237"/>
      <c r="F805" s="234"/>
      <c r="G805" s="239"/>
      <c r="H805" s="243"/>
      <c r="I805" s="213"/>
      <c r="J805" s="214"/>
      <c r="K805" s="168"/>
      <c r="L805" s="167"/>
      <c r="M805" s="216"/>
      <c r="N805" s="141"/>
      <c r="O805" s="249">
        <f t="shared" si="53"/>
        <v>0</v>
      </c>
      <c r="P805" s="140"/>
      <c r="Q805" s="253">
        <f t="shared" si="54"/>
        <v>0</v>
      </c>
      <c r="R805" s="254">
        <f t="shared" si="55"/>
        <v>0</v>
      </c>
      <c r="S805" s="211"/>
      <c r="U805" s="257">
        <f>'Initial Info Client Demographic'!D791</f>
        <v>0</v>
      </c>
      <c r="W805" s="179">
        <f>'Initial Info Client Demographic'!E791</f>
        <v>0</v>
      </c>
      <c r="X805" s="182">
        <f>'Initial Info Client Demographic'!F791</f>
        <v>0</v>
      </c>
      <c r="Y805" s="183">
        <f>'Initial Info Client Demographic'!G791</f>
        <v>0</v>
      </c>
      <c r="Z805" s="179">
        <f>'Initial Info Client Demographic'!H791</f>
        <v>0</v>
      </c>
      <c r="AA805" s="182">
        <f>'Initial Info Client Demographic'!I791</f>
        <v>0</v>
      </c>
      <c r="AB805" s="183">
        <f>'Initial Info Client Demographic'!E791</f>
        <v>0</v>
      </c>
      <c r="AC805" s="183">
        <f>'Initial Info Client Demographic'!F791</f>
        <v>0</v>
      </c>
      <c r="AD805" s="183">
        <f>'Initial Info Client Demographic'!G791</f>
        <v>0</v>
      </c>
      <c r="AE805" s="183">
        <f>'Initial Info Client Demographic'!H791</f>
        <v>0</v>
      </c>
      <c r="AF805" s="183">
        <f>'Initial Info Client Demographic'!I791</f>
        <v>0</v>
      </c>
      <c r="AG805" s="183">
        <f>'Initial Info Client Demographic'!J791</f>
        <v>0</v>
      </c>
    </row>
    <row r="806" spans="1:33" ht="50.1" customHeight="1" x14ac:dyDescent="0.25">
      <c r="A806" s="2">
        <f t="shared" si="56"/>
        <v>779</v>
      </c>
      <c r="B806" s="319">
        <f>'Initial Info Client Demographic'!B792</f>
        <v>0</v>
      </c>
      <c r="C806" s="320">
        <f>'Initial Info Client Demographic'!C792</f>
        <v>0</v>
      </c>
      <c r="D806" s="244"/>
      <c r="E806" s="236"/>
      <c r="F806" s="259"/>
      <c r="G806" s="240"/>
      <c r="H806" s="242"/>
      <c r="I806" s="213"/>
      <c r="J806" s="214"/>
      <c r="K806" s="169"/>
      <c r="L806" s="166"/>
      <c r="M806" s="215"/>
      <c r="N806" s="123"/>
      <c r="O806" s="249">
        <f t="shared" si="53"/>
        <v>0</v>
      </c>
      <c r="P806" s="96"/>
      <c r="Q806" s="251">
        <f t="shared" si="54"/>
        <v>0</v>
      </c>
      <c r="R806" s="252">
        <f t="shared" si="55"/>
        <v>0</v>
      </c>
      <c r="S806" s="211"/>
      <c r="U806" s="257">
        <f>'Initial Info Client Demographic'!D792</f>
        <v>0</v>
      </c>
      <c r="W806" s="179">
        <f>'Initial Info Client Demographic'!E792</f>
        <v>0</v>
      </c>
      <c r="X806" s="182">
        <f>'Initial Info Client Demographic'!F792</f>
        <v>0</v>
      </c>
      <c r="Y806" s="183">
        <f>'Initial Info Client Demographic'!G792</f>
        <v>0</v>
      </c>
      <c r="Z806" s="179">
        <f>'Initial Info Client Demographic'!H792</f>
        <v>0</v>
      </c>
      <c r="AA806" s="182">
        <f>'Initial Info Client Demographic'!I792</f>
        <v>0</v>
      </c>
      <c r="AB806" s="183">
        <f>'Initial Info Client Demographic'!E792</f>
        <v>0</v>
      </c>
      <c r="AC806" s="183">
        <f>'Initial Info Client Demographic'!F792</f>
        <v>0</v>
      </c>
      <c r="AD806" s="183">
        <f>'Initial Info Client Demographic'!G792</f>
        <v>0</v>
      </c>
      <c r="AE806" s="183">
        <f>'Initial Info Client Demographic'!H792</f>
        <v>0</v>
      </c>
      <c r="AF806" s="183">
        <f>'Initial Info Client Demographic'!I792</f>
        <v>0</v>
      </c>
      <c r="AG806" s="183">
        <f>'Initial Info Client Demographic'!J792</f>
        <v>0</v>
      </c>
    </row>
    <row r="807" spans="1:33" ht="50.1" customHeight="1" x14ac:dyDescent="0.25">
      <c r="A807" s="2">
        <f t="shared" si="56"/>
        <v>780</v>
      </c>
      <c r="B807" s="321">
        <f>'Initial Info Client Demographic'!B793</f>
        <v>0</v>
      </c>
      <c r="C807" s="322">
        <f>'Initial Info Client Demographic'!C793</f>
        <v>0</v>
      </c>
      <c r="D807" s="229"/>
      <c r="E807" s="237"/>
      <c r="F807" s="234"/>
      <c r="G807" s="241"/>
      <c r="H807" s="243"/>
      <c r="I807" s="213"/>
      <c r="J807" s="214"/>
      <c r="K807" s="168"/>
      <c r="L807" s="167"/>
      <c r="M807" s="216"/>
      <c r="N807" s="141"/>
      <c r="O807" s="249">
        <f t="shared" si="53"/>
        <v>0</v>
      </c>
      <c r="P807" s="140"/>
      <c r="Q807" s="253">
        <f t="shared" si="54"/>
        <v>0</v>
      </c>
      <c r="R807" s="254">
        <f t="shared" si="55"/>
        <v>0</v>
      </c>
      <c r="S807" s="211"/>
      <c r="U807" s="257">
        <f>'Initial Info Client Demographic'!D793</f>
        <v>0</v>
      </c>
      <c r="W807" s="179">
        <f>'Initial Info Client Demographic'!E793</f>
        <v>0</v>
      </c>
      <c r="X807" s="182">
        <f>'Initial Info Client Demographic'!F793</f>
        <v>0</v>
      </c>
      <c r="Y807" s="183">
        <f>'Initial Info Client Demographic'!G793</f>
        <v>0</v>
      </c>
      <c r="Z807" s="179">
        <f>'Initial Info Client Demographic'!H793</f>
        <v>0</v>
      </c>
      <c r="AA807" s="182">
        <f>'Initial Info Client Demographic'!I793</f>
        <v>0</v>
      </c>
      <c r="AB807" s="183">
        <f>'Initial Info Client Demographic'!E793</f>
        <v>0</v>
      </c>
      <c r="AC807" s="183">
        <f>'Initial Info Client Demographic'!F793</f>
        <v>0</v>
      </c>
      <c r="AD807" s="183">
        <f>'Initial Info Client Demographic'!G793</f>
        <v>0</v>
      </c>
      <c r="AE807" s="183">
        <f>'Initial Info Client Demographic'!H793</f>
        <v>0</v>
      </c>
      <c r="AF807" s="183">
        <f>'Initial Info Client Demographic'!I793</f>
        <v>0</v>
      </c>
      <c r="AG807" s="183">
        <f>'Initial Info Client Demographic'!J793</f>
        <v>0</v>
      </c>
    </row>
    <row r="808" spans="1:33" ht="50.1" customHeight="1" x14ac:dyDescent="0.25">
      <c r="A808" s="2">
        <f t="shared" si="56"/>
        <v>781</v>
      </c>
      <c r="B808" s="319">
        <f>'Initial Info Client Demographic'!B794</f>
        <v>0</v>
      </c>
      <c r="C808" s="320">
        <f>'Initial Info Client Demographic'!C794</f>
        <v>0</v>
      </c>
      <c r="D808" s="244"/>
      <c r="E808" s="236"/>
      <c r="F808" s="259"/>
      <c r="G808" s="238"/>
      <c r="H808" s="242"/>
      <c r="I808" s="213"/>
      <c r="J808" s="214"/>
      <c r="K808" s="169"/>
      <c r="L808" s="166"/>
      <c r="M808" s="215"/>
      <c r="N808" s="123"/>
      <c r="O808" s="249">
        <f t="shared" si="53"/>
        <v>0</v>
      </c>
      <c r="P808" s="96"/>
      <c r="Q808" s="251">
        <f t="shared" si="54"/>
        <v>0</v>
      </c>
      <c r="R808" s="252">
        <f t="shared" si="55"/>
        <v>0</v>
      </c>
      <c r="S808" s="211"/>
      <c r="U808" s="257">
        <f>'Initial Info Client Demographic'!D794</f>
        <v>0</v>
      </c>
      <c r="W808" s="179">
        <f>'Initial Info Client Demographic'!E794</f>
        <v>0</v>
      </c>
      <c r="X808" s="182">
        <f>'Initial Info Client Demographic'!F794</f>
        <v>0</v>
      </c>
      <c r="Y808" s="183">
        <f>'Initial Info Client Demographic'!G794</f>
        <v>0</v>
      </c>
      <c r="Z808" s="179">
        <f>'Initial Info Client Demographic'!H794</f>
        <v>0</v>
      </c>
      <c r="AA808" s="182">
        <f>'Initial Info Client Demographic'!I794</f>
        <v>0</v>
      </c>
      <c r="AB808" s="183">
        <f>'Initial Info Client Demographic'!E794</f>
        <v>0</v>
      </c>
      <c r="AC808" s="183">
        <f>'Initial Info Client Demographic'!F794</f>
        <v>0</v>
      </c>
      <c r="AD808" s="183">
        <f>'Initial Info Client Demographic'!G794</f>
        <v>0</v>
      </c>
      <c r="AE808" s="183">
        <f>'Initial Info Client Demographic'!H794</f>
        <v>0</v>
      </c>
      <c r="AF808" s="183">
        <f>'Initial Info Client Demographic'!I794</f>
        <v>0</v>
      </c>
      <c r="AG808" s="183">
        <f>'Initial Info Client Demographic'!J794</f>
        <v>0</v>
      </c>
    </row>
    <row r="809" spans="1:33" ht="50.1" customHeight="1" x14ac:dyDescent="0.25">
      <c r="A809" s="2">
        <f t="shared" si="56"/>
        <v>782</v>
      </c>
      <c r="B809" s="321">
        <f>'Initial Info Client Demographic'!B795</f>
        <v>0</v>
      </c>
      <c r="C809" s="322">
        <f>'Initial Info Client Demographic'!C795</f>
        <v>0</v>
      </c>
      <c r="D809" s="229"/>
      <c r="E809" s="237"/>
      <c r="F809" s="234"/>
      <c r="G809" s="239"/>
      <c r="H809" s="243"/>
      <c r="I809" s="213"/>
      <c r="J809" s="214"/>
      <c r="K809" s="168"/>
      <c r="L809" s="167"/>
      <c r="M809" s="216"/>
      <c r="N809" s="141"/>
      <c r="O809" s="249">
        <f t="shared" si="53"/>
        <v>0</v>
      </c>
      <c r="P809" s="140"/>
      <c r="Q809" s="253">
        <f t="shared" si="54"/>
        <v>0</v>
      </c>
      <c r="R809" s="254">
        <f t="shared" si="55"/>
        <v>0</v>
      </c>
      <c r="S809" s="211"/>
      <c r="U809" s="257">
        <f>'Initial Info Client Demographic'!D795</f>
        <v>0</v>
      </c>
      <c r="W809" s="179">
        <f>'Initial Info Client Demographic'!E795</f>
        <v>0</v>
      </c>
      <c r="X809" s="182">
        <f>'Initial Info Client Demographic'!F795</f>
        <v>0</v>
      </c>
      <c r="Y809" s="183">
        <f>'Initial Info Client Demographic'!G795</f>
        <v>0</v>
      </c>
      <c r="Z809" s="179">
        <f>'Initial Info Client Demographic'!H795</f>
        <v>0</v>
      </c>
      <c r="AA809" s="182">
        <f>'Initial Info Client Demographic'!I795</f>
        <v>0</v>
      </c>
      <c r="AB809" s="183">
        <f>'Initial Info Client Demographic'!E795</f>
        <v>0</v>
      </c>
      <c r="AC809" s="183">
        <f>'Initial Info Client Demographic'!F795</f>
        <v>0</v>
      </c>
      <c r="AD809" s="183">
        <f>'Initial Info Client Demographic'!G795</f>
        <v>0</v>
      </c>
      <c r="AE809" s="183">
        <f>'Initial Info Client Demographic'!H795</f>
        <v>0</v>
      </c>
      <c r="AF809" s="183">
        <f>'Initial Info Client Demographic'!I795</f>
        <v>0</v>
      </c>
      <c r="AG809" s="183">
        <f>'Initial Info Client Demographic'!J795</f>
        <v>0</v>
      </c>
    </row>
    <row r="810" spans="1:33" ht="50.1" customHeight="1" x14ac:dyDescent="0.25">
      <c r="A810" s="2">
        <f t="shared" si="56"/>
        <v>783</v>
      </c>
      <c r="B810" s="319">
        <f>'Initial Info Client Demographic'!B796</f>
        <v>0</v>
      </c>
      <c r="C810" s="320">
        <f>'Initial Info Client Demographic'!C796</f>
        <v>0</v>
      </c>
      <c r="D810" s="244"/>
      <c r="E810" s="236"/>
      <c r="F810" s="259"/>
      <c r="G810" s="238"/>
      <c r="H810" s="242"/>
      <c r="I810" s="213"/>
      <c r="J810" s="214"/>
      <c r="K810" s="169"/>
      <c r="L810" s="166"/>
      <c r="M810" s="215"/>
      <c r="N810" s="123"/>
      <c r="O810" s="249">
        <f t="shared" si="53"/>
        <v>0</v>
      </c>
      <c r="P810" s="96"/>
      <c r="Q810" s="251">
        <f t="shared" si="54"/>
        <v>0</v>
      </c>
      <c r="R810" s="252">
        <f t="shared" si="55"/>
        <v>0</v>
      </c>
      <c r="S810" s="211"/>
      <c r="U810" s="257">
        <f>'Initial Info Client Demographic'!D796</f>
        <v>0</v>
      </c>
      <c r="W810" s="179">
        <f>'Initial Info Client Demographic'!E796</f>
        <v>0</v>
      </c>
      <c r="X810" s="182">
        <f>'Initial Info Client Demographic'!F796</f>
        <v>0</v>
      </c>
      <c r="Y810" s="183">
        <f>'Initial Info Client Demographic'!G796</f>
        <v>0</v>
      </c>
      <c r="Z810" s="179">
        <f>'Initial Info Client Demographic'!H796</f>
        <v>0</v>
      </c>
      <c r="AA810" s="182">
        <f>'Initial Info Client Demographic'!I796</f>
        <v>0</v>
      </c>
      <c r="AB810" s="183">
        <f>'Initial Info Client Demographic'!E796</f>
        <v>0</v>
      </c>
      <c r="AC810" s="183">
        <f>'Initial Info Client Demographic'!F796</f>
        <v>0</v>
      </c>
      <c r="AD810" s="183">
        <f>'Initial Info Client Demographic'!G796</f>
        <v>0</v>
      </c>
      <c r="AE810" s="183">
        <f>'Initial Info Client Demographic'!H796</f>
        <v>0</v>
      </c>
      <c r="AF810" s="183">
        <f>'Initial Info Client Demographic'!I796</f>
        <v>0</v>
      </c>
      <c r="AG810" s="183">
        <f>'Initial Info Client Demographic'!J796</f>
        <v>0</v>
      </c>
    </row>
    <row r="811" spans="1:33" ht="50.1" customHeight="1" x14ac:dyDescent="0.25">
      <c r="A811" s="2">
        <f t="shared" si="56"/>
        <v>784</v>
      </c>
      <c r="B811" s="321">
        <f>'Initial Info Client Demographic'!B797</f>
        <v>0</v>
      </c>
      <c r="C811" s="322">
        <f>'Initial Info Client Demographic'!C797</f>
        <v>0</v>
      </c>
      <c r="D811" s="229"/>
      <c r="E811" s="237"/>
      <c r="F811" s="234"/>
      <c r="G811" s="239"/>
      <c r="H811" s="243"/>
      <c r="I811" s="213"/>
      <c r="J811" s="214"/>
      <c r="K811" s="168"/>
      <c r="L811" s="167"/>
      <c r="M811" s="216"/>
      <c r="N811" s="141"/>
      <c r="O811" s="249">
        <f t="shared" si="53"/>
        <v>0</v>
      </c>
      <c r="P811" s="140"/>
      <c r="Q811" s="253">
        <f t="shared" si="54"/>
        <v>0</v>
      </c>
      <c r="R811" s="254">
        <f t="shared" si="55"/>
        <v>0</v>
      </c>
      <c r="S811" s="211"/>
      <c r="U811" s="257">
        <f>'Initial Info Client Demographic'!D797</f>
        <v>0</v>
      </c>
      <c r="W811" s="179">
        <f>'Initial Info Client Demographic'!E797</f>
        <v>0</v>
      </c>
      <c r="X811" s="182">
        <f>'Initial Info Client Demographic'!F797</f>
        <v>0</v>
      </c>
      <c r="Y811" s="183">
        <f>'Initial Info Client Demographic'!G797</f>
        <v>0</v>
      </c>
      <c r="Z811" s="179">
        <f>'Initial Info Client Demographic'!H797</f>
        <v>0</v>
      </c>
      <c r="AA811" s="182">
        <f>'Initial Info Client Demographic'!I797</f>
        <v>0</v>
      </c>
      <c r="AB811" s="183">
        <f>'Initial Info Client Demographic'!E797</f>
        <v>0</v>
      </c>
      <c r="AC811" s="183">
        <f>'Initial Info Client Demographic'!F797</f>
        <v>0</v>
      </c>
      <c r="AD811" s="183">
        <f>'Initial Info Client Demographic'!G797</f>
        <v>0</v>
      </c>
      <c r="AE811" s="183">
        <f>'Initial Info Client Demographic'!H797</f>
        <v>0</v>
      </c>
      <c r="AF811" s="183">
        <f>'Initial Info Client Demographic'!I797</f>
        <v>0</v>
      </c>
      <c r="AG811" s="183">
        <f>'Initial Info Client Demographic'!J797</f>
        <v>0</v>
      </c>
    </row>
    <row r="812" spans="1:33" ht="50.1" customHeight="1" x14ac:dyDescent="0.25">
      <c r="A812" s="2">
        <f t="shared" si="56"/>
        <v>785</v>
      </c>
      <c r="B812" s="319">
        <f>'Initial Info Client Demographic'!B798</f>
        <v>0</v>
      </c>
      <c r="C812" s="320">
        <f>'Initial Info Client Demographic'!C798</f>
        <v>0</v>
      </c>
      <c r="D812" s="244"/>
      <c r="E812" s="236"/>
      <c r="F812" s="259"/>
      <c r="G812" s="238"/>
      <c r="H812" s="242"/>
      <c r="I812" s="213"/>
      <c r="J812" s="214"/>
      <c r="K812" s="169"/>
      <c r="L812" s="166"/>
      <c r="M812" s="215"/>
      <c r="N812" s="123"/>
      <c r="O812" s="249">
        <f t="shared" si="53"/>
        <v>0</v>
      </c>
      <c r="P812" s="96"/>
      <c r="Q812" s="251">
        <f t="shared" si="54"/>
        <v>0</v>
      </c>
      <c r="R812" s="252">
        <f t="shared" si="55"/>
        <v>0</v>
      </c>
      <c r="S812" s="211"/>
      <c r="U812" s="257">
        <f>'Initial Info Client Demographic'!D798</f>
        <v>0</v>
      </c>
      <c r="W812" s="179">
        <f>'Initial Info Client Demographic'!E798</f>
        <v>0</v>
      </c>
      <c r="X812" s="182">
        <f>'Initial Info Client Demographic'!F798</f>
        <v>0</v>
      </c>
      <c r="Y812" s="183">
        <f>'Initial Info Client Demographic'!G798</f>
        <v>0</v>
      </c>
      <c r="Z812" s="179">
        <f>'Initial Info Client Demographic'!H798</f>
        <v>0</v>
      </c>
      <c r="AA812" s="182">
        <f>'Initial Info Client Demographic'!I798</f>
        <v>0</v>
      </c>
      <c r="AB812" s="183">
        <f>'Initial Info Client Demographic'!E798</f>
        <v>0</v>
      </c>
      <c r="AC812" s="183">
        <f>'Initial Info Client Demographic'!F798</f>
        <v>0</v>
      </c>
      <c r="AD812" s="183">
        <f>'Initial Info Client Demographic'!G798</f>
        <v>0</v>
      </c>
      <c r="AE812" s="183">
        <f>'Initial Info Client Demographic'!H798</f>
        <v>0</v>
      </c>
      <c r="AF812" s="183">
        <f>'Initial Info Client Demographic'!I798</f>
        <v>0</v>
      </c>
      <c r="AG812" s="183">
        <f>'Initial Info Client Demographic'!J798</f>
        <v>0</v>
      </c>
    </row>
    <row r="813" spans="1:33" ht="50.1" customHeight="1" x14ac:dyDescent="0.25">
      <c r="A813" s="2">
        <f t="shared" si="56"/>
        <v>786</v>
      </c>
      <c r="B813" s="321">
        <f>'Initial Info Client Demographic'!B799</f>
        <v>0</v>
      </c>
      <c r="C813" s="322">
        <f>'Initial Info Client Demographic'!C799</f>
        <v>0</v>
      </c>
      <c r="D813" s="229"/>
      <c r="E813" s="237"/>
      <c r="F813" s="234"/>
      <c r="G813" s="239"/>
      <c r="H813" s="243"/>
      <c r="I813" s="213"/>
      <c r="J813" s="214"/>
      <c r="K813" s="168"/>
      <c r="L813" s="167"/>
      <c r="M813" s="216"/>
      <c r="N813" s="141"/>
      <c r="O813" s="249">
        <f t="shared" si="53"/>
        <v>0</v>
      </c>
      <c r="P813" s="140"/>
      <c r="Q813" s="253">
        <f t="shared" si="54"/>
        <v>0</v>
      </c>
      <c r="R813" s="254">
        <f t="shared" si="55"/>
        <v>0</v>
      </c>
      <c r="S813" s="211"/>
      <c r="U813" s="257">
        <f>'Initial Info Client Demographic'!D799</f>
        <v>0</v>
      </c>
      <c r="W813" s="179">
        <f>'Initial Info Client Demographic'!E799</f>
        <v>0</v>
      </c>
      <c r="X813" s="182">
        <f>'Initial Info Client Demographic'!F799</f>
        <v>0</v>
      </c>
      <c r="Y813" s="183">
        <f>'Initial Info Client Demographic'!G799</f>
        <v>0</v>
      </c>
      <c r="Z813" s="179">
        <f>'Initial Info Client Demographic'!H799</f>
        <v>0</v>
      </c>
      <c r="AA813" s="182">
        <f>'Initial Info Client Demographic'!I799</f>
        <v>0</v>
      </c>
      <c r="AB813" s="183">
        <f>'Initial Info Client Demographic'!E799</f>
        <v>0</v>
      </c>
      <c r="AC813" s="183">
        <f>'Initial Info Client Demographic'!F799</f>
        <v>0</v>
      </c>
      <c r="AD813" s="183">
        <f>'Initial Info Client Demographic'!G799</f>
        <v>0</v>
      </c>
      <c r="AE813" s="183">
        <f>'Initial Info Client Demographic'!H799</f>
        <v>0</v>
      </c>
      <c r="AF813" s="183">
        <f>'Initial Info Client Demographic'!I799</f>
        <v>0</v>
      </c>
      <c r="AG813" s="183">
        <f>'Initial Info Client Demographic'!J799</f>
        <v>0</v>
      </c>
    </row>
    <row r="814" spans="1:33" ht="50.1" customHeight="1" x14ac:dyDescent="0.25">
      <c r="A814" s="2">
        <f t="shared" si="56"/>
        <v>787</v>
      </c>
      <c r="B814" s="319">
        <f>'Initial Info Client Demographic'!B800</f>
        <v>0</v>
      </c>
      <c r="C814" s="320">
        <f>'Initial Info Client Demographic'!C800</f>
        <v>0</v>
      </c>
      <c r="D814" s="244"/>
      <c r="E814" s="236"/>
      <c r="F814" s="259"/>
      <c r="G814" s="238"/>
      <c r="H814" s="242"/>
      <c r="I814" s="213"/>
      <c r="J814" s="214"/>
      <c r="K814" s="169"/>
      <c r="L814" s="166"/>
      <c r="M814" s="215"/>
      <c r="N814" s="123"/>
      <c r="O814" s="249">
        <f t="shared" si="53"/>
        <v>0</v>
      </c>
      <c r="P814" s="96"/>
      <c r="Q814" s="251">
        <f t="shared" si="54"/>
        <v>0</v>
      </c>
      <c r="R814" s="252">
        <f t="shared" si="55"/>
        <v>0</v>
      </c>
      <c r="S814" s="211"/>
      <c r="U814" s="257">
        <f>'Initial Info Client Demographic'!D800</f>
        <v>0</v>
      </c>
      <c r="W814" s="179">
        <f>'Initial Info Client Demographic'!E800</f>
        <v>0</v>
      </c>
      <c r="X814" s="182">
        <f>'Initial Info Client Demographic'!F800</f>
        <v>0</v>
      </c>
      <c r="Y814" s="183">
        <f>'Initial Info Client Demographic'!G800</f>
        <v>0</v>
      </c>
      <c r="Z814" s="179">
        <f>'Initial Info Client Demographic'!H800</f>
        <v>0</v>
      </c>
      <c r="AA814" s="182">
        <f>'Initial Info Client Demographic'!I800</f>
        <v>0</v>
      </c>
      <c r="AB814" s="183">
        <f>'Initial Info Client Demographic'!E800</f>
        <v>0</v>
      </c>
      <c r="AC814" s="183">
        <f>'Initial Info Client Demographic'!F800</f>
        <v>0</v>
      </c>
      <c r="AD814" s="183">
        <f>'Initial Info Client Demographic'!G800</f>
        <v>0</v>
      </c>
      <c r="AE814" s="183">
        <f>'Initial Info Client Demographic'!H800</f>
        <v>0</v>
      </c>
      <c r="AF814" s="183">
        <f>'Initial Info Client Demographic'!I800</f>
        <v>0</v>
      </c>
      <c r="AG814" s="183">
        <f>'Initial Info Client Demographic'!J800</f>
        <v>0</v>
      </c>
    </row>
    <row r="815" spans="1:33" ht="50.1" customHeight="1" x14ac:dyDescent="0.25">
      <c r="A815" s="2">
        <f t="shared" si="56"/>
        <v>788</v>
      </c>
      <c r="B815" s="321">
        <f>'Initial Info Client Demographic'!B801</f>
        <v>0</v>
      </c>
      <c r="C815" s="322">
        <f>'Initial Info Client Demographic'!C801</f>
        <v>0</v>
      </c>
      <c r="D815" s="229"/>
      <c r="E815" s="237"/>
      <c r="F815" s="234"/>
      <c r="G815" s="239"/>
      <c r="H815" s="243"/>
      <c r="I815" s="213"/>
      <c r="J815" s="214"/>
      <c r="K815" s="168"/>
      <c r="L815" s="167"/>
      <c r="M815" s="216"/>
      <c r="N815" s="141"/>
      <c r="O815" s="249">
        <f t="shared" si="53"/>
        <v>0</v>
      </c>
      <c r="P815" s="140"/>
      <c r="Q815" s="253">
        <f t="shared" si="54"/>
        <v>0</v>
      </c>
      <c r="R815" s="254">
        <f t="shared" si="55"/>
        <v>0</v>
      </c>
      <c r="S815" s="211"/>
      <c r="U815" s="257">
        <f>'Initial Info Client Demographic'!D801</f>
        <v>0</v>
      </c>
      <c r="W815" s="179">
        <f>'Initial Info Client Demographic'!E801</f>
        <v>0</v>
      </c>
      <c r="X815" s="182">
        <f>'Initial Info Client Demographic'!F801</f>
        <v>0</v>
      </c>
      <c r="Y815" s="183">
        <f>'Initial Info Client Demographic'!G801</f>
        <v>0</v>
      </c>
      <c r="Z815" s="179">
        <f>'Initial Info Client Demographic'!H801</f>
        <v>0</v>
      </c>
      <c r="AA815" s="182">
        <f>'Initial Info Client Demographic'!I801</f>
        <v>0</v>
      </c>
      <c r="AB815" s="183">
        <f>'Initial Info Client Demographic'!E801</f>
        <v>0</v>
      </c>
      <c r="AC815" s="183">
        <f>'Initial Info Client Demographic'!F801</f>
        <v>0</v>
      </c>
      <c r="AD815" s="183">
        <f>'Initial Info Client Demographic'!G801</f>
        <v>0</v>
      </c>
      <c r="AE815" s="183">
        <f>'Initial Info Client Demographic'!H801</f>
        <v>0</v>
      </c>
      <c r="AF815" s="183">
        <f>'Initial Info Client Demographic'!I801</f>
        <v>0</v>
      </c>
      <c r="AG815" s="183">
        <f>'Initial Info Client Demographic'!J801</f>
        <v>0</v>
      </c>
    </row>
    <row r="816" spans="1:33" ht="50.1" customHeight="1" x14ac:dyDescent="0.25">
      <c r="A816" s="2">
        <f t="shared" si="56"/>
        <v>789</v>
      </c>
      <c r="B816" s="319">
        <f>'Initial Info Client Demographic'!B802</f>
        <v>0</v>
      </c>
      <c r="C816" s="320">
        <f>'Initial Info Client Demographic'!C802</f>
        <v>0</v>
      </c>
      <c r="D816" s="244"/>
      <c r="E816" s="236"/>
      <c r="F816" s="259"/>
      <c r="G816" s="240"/>
      <c r="H816" s="242"/>
      <c r="I816" s="213"/>
      <c r="J816" s="214"/>
      <c r="K816" s="169"/>
      <c r="L816" s="166"/>
      <c r="M816" s="215"/>
      <c r="N816" s="123"/>
      <c r="O816" s="249">
        <f t="shared" si="53"/>
        <v>0</v>
      </c>
      <c r="P816" s="96"/>
      <c r="Q816" s="251">
        <f t="shared" si="54"/>
        <v>0</v>
      </c>
      <c r="R816" s="252">
        <f t="shared" si="55"/>
        <v>0</v>
      </c>
      <c r="S816" s="211"/>
      <c r="U816" s="257">
        <f>'Initial Info Client Demographic'!D802</f>
        <v>0</v>
      </c>
      <c r="W816" s="179">
        <f>'Initial Info Client Demographic'!E802</f>
        <v>0</v>
      </c>
      <c r="X816" s="182">
        <f>'Initial Info Client Demographic'!F802</f>
        <v>0</v>
      </c>
      <c r="Y816" s="183">
        <f>'Initial Info Client Demographic'!G802</f>
        <v>0</v>
      </c>
      <c r="Z816" s="179">
        <f>'Initial Info Client Demographic'!H802</f>
        <v>0</v>
      </c>
      <c r="AA816" s="182">
        <f>'Initial Info Client Demographic'!I802</f>
        <v>0</v>
      </c>
      <c r="AB816" s="183">
        <f>'Initial Info Client Demographic'!E802</f>
        <v>0</v>
      </c>
      <c r="AC816" s="183">
        <f>'Initial Info Client Demographic'!F802</f>
        <v>0</v>
      </c>
      <c r="AD816" s="183">
        <f>'Initial Info Client Demographic'!G802</f>
        <v>0</v>
      </c>
      <c r="AE816" s="183">
        <f>'Initial Info Client Demographic'!H802</f>
        <v>0</v>
      </c>
      <c r="AF816" s="183">
        <f>'Initial Info Client Demographic'!I802</f>
        <v>0</v>
      </c>
      <c r="AG816" s="183">
        <f>'Initial Info Client Demographic'!J802</f>
        <v>0</v>
      </c>
    </row>
    <row r="817" spans="1:33" ht="50.1" customHeight="1" x14ac:dyDescent="0.25">
      <c r="A817" s="2">
        <f t="shared" si="56"/>
        <v>790</v>
      </c>
      <c r="B817" s="321">
        <f>'Initial Info Client Demographic'!B803</f>
        <v>0</v>
      </c>
      <c r="C817" s="322">
        <f>'Initial Info Client Demographic'!C803</f>
        <v>0</v>
      </c>
      <c r="D817" s="229"/>
      <c r="E817" s="237"/>
      <c r="F817" s="234"/>
      <c r="G817" s="241"/>
      <c r="H817" s="243"/>
      <c r="I817" s="213"/>
      <c r="J817" s="214"/>
      <c r="K817" s="168"/>
      <c r="L817" s="167"/>
      <c r="M817" s="216"/>
      <c r="N817" s="141"/>
      <c r="O817" s="249">
        <f t="shared" si="53"/>
        <v>0</v>
      </c>
      <c r="P817" s="140"/>
      <c r="Q817" s="253">
        <f t="shared" si="54"/>
        <v>0</v>
      </c>
      <c r="R817" s="254">
        <f t="shared" si="55"/>
        <v>0</v>
      </c>
      <c r="S817" s="211"/>
      <c r="U817" s="257">
        <f>'Initial Info Client Demographic'!D803</f>
        <v>0</v>
      </c>
      <c r="W817" s="179">
        <f>'Initial Info Client Demographic'!E803</f>
        <v>0</v>
      </c>
      <c r="X817" s="182">
        <f>'Initial Info Client Demographic'!F803</f>
        <v>0</v>
      </c>
      <c r="Y817" s="183">
        <f>'Initial Info Client Demographic'!G803</f>
        <v>0</v>
      </c>
      <c r="Z817" s="179">
        <f>'Initial Info Client Demographic'!H803</f>
        <v>0</v>
      </c>
      <c r="AA817" s="182">
        <f>'Initial Info Client Demographic'!I803</f>
        <v>0</v>
      </c>
      <c r="AB817" s="183">
        <f>'Initial Info Client Demographic'!E803</f>
        <v>0</v>
      </c>
      <c r="AC817" s="183">
        <f>'Initial Info Client Demographic'!F803</f>
        <v>0</v>
      </c>
      <c r="AD817" s="183">
        <f>'Initial Info Client Demographic'!G803</f>
        <v>0</v>
      </c>
      <c r="AE817" s="183">
        <f>'Initial Info Client Demographic'!H803</f>
        <v>0</v>
      </c>
      <c r="AF817" s="183">
        <f>'Initial Info Client Demographic'!I803</f>
        <v>0</v>
      </c>
      <c r="AG817" s="183">
        <f>'Initial Info Client Demographic'!J803</f>
        <v>0</v>
      </c>
    </row>
    <row r="818" spans="1:33" ht="50.1" customHeight="1" x14ac:dyDescent="0.25">
      <c r="A818" s="2">
        <f t="shared" si="56"/>
        <v>791</v>
      </c>
      <c r="B818" s="319">
        <f>'Initial Info Client Demographic'!B804</f>
        <v>0</v>
      </c>
      <c r="C818" s="320">
        <f>'Initial Info Client Demographic'!C804</f>
        <v>0</v>
      </c>
      <c r="D818" s="244"/>
      <c r="E818" s="236"/>
      <c r="F818" s="259"/>
      <c r="G818" s="238"/>
      <c r="H818" s="242"/>
      <c r="I818" s="213"/>
      <c r="J818" s="214"/>
      <c r="K818" s="169"/>
      <c r="L818" s="166"/>
      <c r="M818" s="215"/>
      <c r="N818" s="123"/>
      <c r="O818" s="249">
        <f t="shared" si="53"/>
        <v>0</v>
      </c>
      <c r="P818" s="96"/>
      <c r="Q818" s="251">
        <f t="shared" si="54"/>
        <v>0</v>
      </c>
      <c r="R818" s="252">
        <f t="shared" si="55"/>
        <v>0</v>
      </c>
      <c r="S818" s="211"/>
      <c r="U818" s="257">
        <f>'Initial Info Client Demographic'!D804</f>
        <v>0</v>
      </c>
      <c r="W818" s="179">
        <f>'Initial Info Client Demographic'!E804</f>
        <v>0</v>
      </c>
      <c r="X818" s="182">
        <f>'Initial Info Client Demographic'!F804</f>
        <v>0</v>
      </c>
      <c r="Y818" s="183">
        <f>'Initial Info Client Demographic'!G804</f>
        <v>0</v>
      </c>
      <c r="Z818" s="179">
        <f>'Initial Info Client Demographic'!H804</f>
        <v>0</v>
      </c>
      <c r="AA818" s="182">
        <f>'Initial Info Client Demographic'!I804</f>
        <v>0</v>
      </c>
      <c r="AB818" s="183">
        <f>'Initial Info Client Demographic'!E804</f>
        <v>0</v>
      </c>
      <c r="AC818" s="183">
        <f>'Initial Info Client Demographic'!F804</f>
        <v>0</v>
      </c>
      <c r="AD818" s="183">
        <f>'Initial Info Client Demographic'!G804</f>
        <v>0</v>
      </c>
      <c r="AE818" s="183">
        <f>'Initial Info Client Demographic'!H804</f>
        <v>0</v>
      </c>
      <c r="AF818" s="183">
        <f>'Initial Info Client Demographic'!I804</f>
        <v>0</v>
      </c>
      <c r="AG818" s="183">
        <f>'Initial Info Client Demographic'!J804</f>
        <v>0</v>
      </c>
    </row>
    <row r="819" spans="1:33" ht="50.1" customHeight="1" x14ac:dyDescent="0.25">
      <c r="A819" s="2">
        <f t="shared" si="56"/>
        <v>792</v>
      </c>
      <c r="B819" s="321">
        <f>'Initial Info Client Demographic'!B805</f>
        <v>0</v>
      </c>
      <c r="C819" s="322">
        <f>'Initial Info Client Demographic'!C805</f>
        <v>0</v>
      </c>
      <c r="D819" s="229"/>
      <c r="E819" s="237"/>
      <c r="F819" s="234"/>
      <c r="G819" s="239"/>
      <c r="H819" s="243"/>
      <c r="I819" s="213"/>
      <c r="J819" s="214"/>
      <c r="K819" s="168"/>
      <c r="L819" s="167"/>
      <c r="M819" s="216"/>
      <c r="N819" s="141"/>
      <c r="O819" s="249">
        <f t="shared" si="53"/>
        <v>0</v>
      </c>
      <c r="P819" s="140"/>
      <c r="Q819" s="253">
        <f t="shared" si="54"/>
        <v>0</v>
      </c>
      <c r="R819" s="254">
        <f t="shared" si="55"/>
        <v>0</v>
      </c>
      <c r="S819" s="211"/>
      <c r="U819" s="257">
        <f>'Initial Info Client Demographic'!D805</f>
        <v>0</v>
      </c>
      <c r="W819" s="179">
        <f>'Initial Info Client Demographic'!E805</f>
        <v>0</v>
      </c>
      <c r="X819" s="182">
        <f>'Initial Info Client Demographic'!F805</f>
        <v>0</v>
      </c>
      <c r="Y819" s="183">
        <f>'Initial Info Client Demographic'!G805</f>
        <v>0</v>
      </c>
      <c r="Z819" s="179">
        <f>'Initial Info Client Demographic'!H805</f>
        <v>0</v>
      </c>
      <c r="AA819" s="182">
        <f>'Initial Info Client Demographic'!I805</f>
        <v>0</v>
      </c>
      <c r="AB819" s="183">
        <f>'Initial Info Client Demographic'!E805</f>
        <v>0</v>
      </c>
      <c r="AC819" s="183">
        <f>'Initial Info Client Demographic'!F805</f>
        <v>0</v>
      </c>
      <c r="AD819" s="183">
        <f>'Initial Info Client Demographic'!G805</f>
        <v>0</v>
      </c>
      <c r="AE819" s="183">
        <f>'Initial Info Client Demographic'!H805</f>
        <v>0</v>
      </c>
      <c r="AF819" s="183">
        <f>'Initial Info Client Demographic'!I805</f>
        <v>0</v>
      </c>
      <c r="AG819" s="183">
        <f>'Initial Info Client Demographic'!J805</f>
        <v>0</v>
      </c>
    </row>
    <row r="820" spans="1:33" ht="50.1" customHeight="1" x14ac:dyDescent="0.25">
      <c r="A820" s="2">
        <f t="shared" si="56"/>
        <v>793</v>
      </c>
      <c r="B820" s="319">
        <f>'Initial Info Client Demographic'!B806</f>
        <v>0</v>
      </c>
      <c r="C820" s="320">
        <f>'Initial Info Client Demographic'!C806</f>
        <v>0</v>
      </c>
      <c r="D820" s="244"/>
      <c r="E820" s="236"/>
      <c r="F820" s="259"/>
      <c r="G820" s="238"/>
      <c r="H820" s="242"/>
      <c r="I820" s="213"/>
      <c r="J820" s="214"/>
      <c r="K820" s="169"/>
      <c r="L820" s="166"/>
      <c r="M820" s="215"/>
      <c r="N820" s="123"/>
      <c r="O820" s="249">
        <f t="shared" si="53"/>
        <v>0</v>
      </c>
      <c r="P820" s="96"/>
      <c r="Q820" s="251">
        <f t="shared" si="54"/>
        <v>0</v>
      </c>
      <c r="R820" s="252">
        <f t="shared" si="55"/>
        <v>0</v>
      </c>
      <c r="S820" s="211"/>
      <c r="U820" s="257">
        <f>'Initial Info Client Demographic'!D806</f>
        <v>0</v>
      </c>
      <c r="W820" s="179">
        <f>'Initial Info Client Demographic'!E806</f>
        <v>0</v>
      </c>
      <c r="X820" s="182">
        <f>'Initial Info Client Demographic'!F806</f>
        <v>0</v>
      </c>
      <c r="Y820" s="183">
        <f>'Initial Info Client Demographic'!G806</f>
        <v>0</v>
      </c>
      <c r="Z820" s="179">
        <f>'Initial Info Client Demographic'!H806</f>
        <v>0</v>
      </c>
      <c r="AA820" s="182">
        <f>'Initial Info Client Demographic'!I806</f>
        <v>0</v>
      </c>
      <c r="AB820" s="183">
        <f>'Initial Info Client Demographic'!E806</f>
        <v>0</v>
      </c>
      <c r="AC820" s="183">
        <f>'Initial Info Client Demographic'!F806</f>
        <v>0</v>
      </c>
      <c r="AD820" s="183">
        <f>'Initial Info Client Demographic'!G806</f>
        <v>0</v>
      </c>
      <c r="AE820" s="183">
        <f>'Initial Info Client Demographic'!H806</f>
        <v>0</v>
      </c>
      <c r="AF820" s="183">
        <f>'Initial Info Client Demographic'!I806</f>
        <v>0</v>
      </c>
      <c r="AG820" s="183">
        <f>'Initial Info Client Demographic'!J806</f>
        <v>0</v>
      </c>
    </row>
    <row r="821" spans="1:33" ht="50.1" customHeight="1" x14ac:dyDescent="0.25">
      <c r="A821" s="2">
        <f t="shared" si="56"/>
        <v>794</v>
      </c>
      <c r="B821" s="321">
        <f>'Initial Info Client Demographic'!B807</f>
        <v>0</v>
      </c>
      <c r="C821" s="322">
        <f>'Initial Info Client Demographic'!C807</f>
        <v>0</v>
      </c>
      <c r="D821" s="229"/>
      <c r="E821" s="237"/>
      <c r="F821" s="234"/>
      <c r="G821" s="239"/>
      <c r="H821" s="243"/>
      <c r="I821" s="213"/>
      <c r="J821" s="214"/>
      <c r="K821" s="168"/>
      <c r="L821" s="167"/>
      <c r="M821" s="216"/>
      <c r="N821" s="141"/>
      <c r="O821" s="249">
        <f t="shared" si="53"/>
        <v>0</v>
      </c>
      <c r="P821" s="140"/>
      <c r="Q821" s="253">
        <f t="shared" si="54"/>
        <v>0</v>
      </c>
      <c r="R821" s="254">
        <f t="shared" si="55"/>
        <v>0</v>
      </c>
      <c r="S821" s="211"/>
      <c r="U821" s="257">
        <f>'Initial Info Client Demographic'!D807</f>
        <v>0</v>
      </c>
      <c r="W821" s="179">
        <f>'Initial Info Client Demographic'!E807</f>
        <v>0</v>
      </c>
      <c r="X821" s="182">
        <f>'Initial Info Client Demographic'!F807</f>
        <v>0</v>
      </c>
      <c r="Y821" s="183">
        <f>'Initial Info Client Demographic'!G807</f>
        <v>0</v>
      </c>
      <c r="Z821" s="179">
        <f>'Initial Info Client Demographic'!H807</f>
        <v>0</v>
      </c>
      <c r="AA821" s="182">
        <f>'Initial Info Client Demographic'!I807</f>
        <v>0</v>
      </c>
      <c r="AB821" s="183">
        <f>'Initial Info Client Demographic'!E807</f>
        <v>0</v>
      </c>
      <c r="AC821" s="183">
        <f>'Initial Info Client Demographic'!F807</f>
        <v>0</v>
      </c>
      <c r="AD821" s="183">
        <f>'Initial Info Client Demographic'!G807</f>
        <v>0</v>
      </c>
      <c r="AE821" s="183">
        <f>'Initial Info Client Demographic'!H807</f>
        <v>0</v>
      </c>
      <c r="AF821" s="183">
        <f>'Initial Info Client Demographic'!I807</f>
        <v>0</v>
      </c>
      <c r="AG821" s="183">
        <f>'Initial Info Client Demographic'!J807</f>
        <v>0</v>
      </c>
    </row>
    <row r="822" spans="1:33" ht="50.1" customHeight="1" x14ac:dyDescent="0.25">
      <c r="A822" s="2">
        <f t="shared" si="56"/>
        <v>795</v>
      </c>
      <c r="B822" s="319">
        <f>'Initial Info Client Demographic'!B808</f>
        <v>0</v>
      </c>
      <c r="C822" s="320">
        <f>'Initial Info Client Demographic'!C808</f>
        <v>0</v>
      </c>
      <c r="D822" s="244"/>
      <c r="E822" s="236"/>
      <c r="F822" s="259"/>
      <c r="G822" s="238"/>
      <c r="H822" s="242"/>
      <c r="I822" s="213"/>
      <c r="J822" s="214"/>
      <c r="K822" s="169"/>
      <c r="L822" s="166"/>
      <c r="M822" s="215"/>
      <c r="N822" s="123"/>
      <c r="O822" s="249">
        <f t="shared" si="53"/>
        <v>0</v>
      </c>
      <c r="P822" s="96"/>
      <c r="Q822" s="251">
        <f t="shared" si="54"/>
        <v>0</v>
      </c>
      <c r="R822" s="252">
        <f t="shared" si="55"/>
        <v>0</v>
      </c>
      <c r="S822" s="211"/>
      <c r="U822" s="257">
        <f>'Initial Info Client Demographic'!D808</f>
        <v>0</v>
      </c>
      <c r="W822" s="179">
        <f>'Initial Info Client Demographic'!E808</f>
        <v>0</v>
      </c>
      <c r="X822" s="182">
        <f>'Initial Info Client Demographic'!F808</f>
        <v>0</v>
      </c>
      <c r="Y822" s="183">
        <f>'Initial Info Client Demographic'!G808</f>
        <v>0</v>
      </c>
      <c r="Z822" s="179">
        <f>'Initial Info Client Demographic'!H808</f>
        <v>0</v>
      </c>
      <c r="AA822" s="182">
        <f>'Initial Info Client Demographic'!I808</f>
        <v>0</v>
      </c>
      <c r="AB822" s="183">
        <f>'Initial Info Client Demographic'!E808</f>
        <v>0</v>
      </c>
      <c r="AC822" s="183">
        <f>'Initial Info Client Demographic'!F808</f>
        <v>0</v>
      </c>
      <c r="AD822" s="183">
        <f>'Initial Info Client Demographic'!G808</f>
        <v>0</v>
      </c>
      <c r="AE822" s="183">
        <f>'Initial Info Client Demographic'!H808</f>
        <v>0</v>
      </c>
      <c r="AF822" s="183">
        <f>'Initial Info Client Demographic'!I808</f>
        <v>0</v>
      </c>
      <c r="AG822" s="183">
        <f>'Initial Info Client Demographic'!J808</f>
        <v>0</v>
      </c>
    </row>
    <row r="823" spans="1:33" ht="50.1" customHeight="1" x14ac:dyDescent="0.25">
      <c r="A823" s="2">
        <f t="shared" si="56"/>
        <v>796</v>
      </c>
      <c r="B823" s="321">
        <f>'Initial Info Client Demographic'!B809</f>
        <v>0</v>
      </c>
      <c r="C823" s="322">
        <f>'Initial Info Client Demographic'!C809</f>
        <v>0</v>
      </c>
      <c r="D823" s="229"/>
      <c r="E823" s="237"/>
      <c r="F823" s="234"/>
      <c r="G823" s="239"/>
      <c r="H823" s="243"/>
      <c r="I823" s="213"/>
      <c r="J823" s="214"/>
      <c r="K823" s="168"/>
      <c r="L823" s="167"/>
      <c r="M823" s="216"/>
      <c r="N823" s="141"/>
      <c r="O823" s="249">
        <f t="shared" si="53"/>
        <v>0</v>
      </c>
      <c r="P823" s="140"/>
      <c r="Q823" s="253">
        <f t="shared" si="54"/>
        <v>0</v>
      </c>
      <c r="R823" s="254">
        <f t="shared" si="55"/>
        <v>0</v>
      </c>
      <c r="S823" s="211"/>
      <c r="U823" s="257">
        <f>'Initial Info Client Demographic'!D809</f>
        <v>0</v>
      </c>
      <c r="W823" s="179">
        <f>'Initial Info Client Demographic'!E809</f>
        <v>0</v>
      </c>
      <c r="X823" s="182">
        <f>'Initial Info Client Demographic'!F809</f>
        <v>0</v>
      </c>
      <c r="Y823" s="183">
        <f>'Initial Info Client Demographic'!G809</f>
        <v>0</v>
      </c>
      <c r="Z823" s="179">
        <f>'Initial Info Client Demographic'!H809</f>
        <v>0</v>
      </c>
      <c r="AA823" s="182">
        <f>'Initial Info Client Demographic'!I809</f>
        <v>0</v>
      </c>
      <c r="AB823" s="183">
        <f>'Initial Info Client Demographic'!E809</f>
        <v>0</v>
      </c>
      <c r="AC823" s="183">
        <f>'Initial Info Client Demographic'!F809</f>
        <v>0</v>
      </c>
      <c r="AD823" s="183">
        <f>'Initial Info Client Demographic'!G809</f>
        <v>0</v>
      </c>
      <c r="AE823" s="183">
        <f>'Initial Info Client Demographic'!H809</f>
        <v>0</v>
      </c>
      <c r="AF823" s="183">
        <f>'Initial Info Client Demographic'!I809</f>
        <v>0</v>
      </c>
      <c r="AG823" s="183">
        <f>'Initial Info Client Demographic'!J809</f>
        <v>0</v>
      </c>
    </row>
    <row r="824" spans="1:33" ht="50.1" customHeight="1" x14ac:dyDescent="0.25">
      <c r="A824" s="2">
        <f t="shared" si="56"/>
        <v>797</v>
      </c>
      <c r="B824" s="319">
        <f>'Initial Info Client Demographic'!B810</f>
        <v>0</v>
      </c>
      <c r="C824" s="320">
        <f>'Initial Info Client Demographic'!C810</f>
        <v>0</v>
      </c>
      <c r="D824" s="244"/>
      <c r="E824" s="236"/>
      <c r="F824" s="259"/>
      <c r="G824" s="238"/>
      <c r="H824" s="242"/>
      <c r="I824" s="213"/>
      <c r="J824" s="214"/>
      <c r="K824" s="169"/>
      <c r="L824" s="166"/>
      <c r="M824" s="215"/>
      <c r="N824" s="123"/>
      <c r="O824" s="249">
        <f t="shared" si="53"/>
        <v>0</v>
      </c>
      <c r="P824" s="96"/>
      <c r="Q824" s="251">
        <f t="shared" si="54"/>
        <v>0</v>
      </c>
      <c r="R824" s="252">
        <f t="shared" si="55"/>
        <v>0</v>
      </c>
      <c r="S824" s="211"/>
      <c r="U824" s="257">
        <f>'Initial Info Client Demographic'!D810</f>
        <v>0</v>
      </c>
      <c r="W824" s="179">
        <f>'Initial Info Client Demographic'!E810</f>
        <v>0</v>
      </c>
      <c r="X824" s="182">
        <f>'Initial Info Client Demographic'!F810</f>
        <v>0</v>
      </c>
      <c r="Y824" s="183">
        <f>'Initial Info Client Demographic'!G810</f>
        <v>0</v>
      </c>
      <c r="Z824" s="179">
        <f>'Initial Info Client Demographic'!H810</f>
        <v>0</v>
      </c>
      <c r="AA824" s="182">
        <f>'Initial Info Client Demographic'!I810</f>
        <v>0</v>
      </c>
      <c r="AB824" s="183">
        <f>'Initial Info Client Demographic'!E810</f>
        <v>0</v>
      </c>
      <c r="AC824" s="183">
        <f>'Initial Info Client Demographic'!F810</f>
        <v>0</v>
      </c>
      <c r="AD824" s="183">
        <f>'Initial Info Client Demographic'!G810</f>
        <v>0</v>
      </c>
      <c r="AE824" s="183">
        <f>'Initial Info Client Demographic'!H810</f>
        <v>0</v>
      </c>
      <c r="AF824" s="183">
        <f>'Initial Info Client Demographic'!I810</f>
        <v>0</v>
      </c>
      <c r="AG824" s="183">
        <f>'Initial Info Client Demographic'!J810</f>
        <v>0</v>
      </c>
    </row>
    <row r="825" spans="1:33" ht="50.1" customHeight="1" x14ac:dyDescent="0.25">
      <c r="A825" s="2">
        <f t="shared" si="56"/>
        <v>798</v>
      </c>
      <c r="B825" s="321">
        <f>'Initial Info Client Demographic'!B811</f>
        <v>0</v>
      </c>
      <c r="C825" s="322">
        <f>'Initial Info Client Demographic'!C811</f>
        <v>0</v>
      </c>
      <c r="D825" s="229"/>
      <c r="E825" s="237"/>
      <c r="F825" s="234"/>
      <c r="G825" s="239"/>
      <c r="H825" s="243"/>
      <c r="I825" s="213"/>
      <c r="J825" s="214"/>
      <c r="K825" s="168"/>
      <c r="L825" s="167"/>
      <c r="M825" s="216"/>
      <c r="N825" s="141"/>
      <c r="O825" s="249">
        <f t="shared" si="53"/>
        <v>0</v>
      </c>
      <c r="P825" s="140"/>
      <c r="Q825" s="253">
        <f t="shared" si="54"/>
        <v>0</v>
      </c>
      <c r="R825" s="254">
        <f t="shared" si="55"/>
        <v>0</v>
      </c>
      <c r="S825" s="211"/>
      <c r="U825" s="257">
        <f>'Initial Info Client Demographic'!D811</f>
        <v>0</v>
      </c>
      <c r="W825" s="179">
        <f>'Initial Info Client Demographic'!E811</f>
        <v>0</v>
      </c>
      <c r="X825" s="182">
        <f>'Initial Info Client Demographic'!F811</f>
        <v>0</v>
      </c>
      <c r="Y825" s="183">
        <f>'Initial Info Client Demographic'!G811</f>
        <v>0</v>
      </c>
      <c r="Z825" s="179">
        <f>'Initial Info Client Demographic'!H811</f>
        <v>0</v>
      </c>
      <c r="AA825" s="182">
        <f>'Initial Info Client Demographic'!I811</f>
        <v>0</v>
      </c>
      <c r="AB825" s="183">
        <f>'Initial Info Client Demographic'!E811</f>
        <v>0</v>
      </c>
      <c r="AC825" s="183">
        <f>'Initial Info Client Demographic'!F811</f>
        <v>0</v>
      </c>
      <c r="AD825" s="183">
        <f>'Initial Info Client Demographic'!G811</f>
        <v>0</v>
      </c>
      <c r="AE825" s="183">
        <f>'Initial Info Client Demographic'!H811</f>
        <v>0</v>
      </c>
      <c r="AF825" s="183">
        <f>'Initial Info Client Demographic'!I811</f>
        <v>0</v>
      </c>
      <c r="AG825" s="183">
        <f>'Initial Info Client Demographic'!J811</f>
        <v>0</v>
      </c>
    </row>
    <row r="826" spans="1:33" ht="50.1" customHeight="1" x14ac:dyDescent="0.25">
      <c r="A826" s="2">
        <f t="shared" si="56"/>
        <v>799</v>
      </c>
      <c r="B826" s="319">
        <f>'Initial Info Client Demographic'!B812</f>
        <v>0</v>
      </c>
      <c r="C826" s="320">
        <f>'Initial Info Client Demographic'!C812</f>
        <v>0</v>
      </c>
      <c r="D826" s="244"/>
      <c r="E826" s="236"/>
      <c r="F826" s="259"/>
      <c r="G826" s="240"/>
      <c r="H826" s="242"/>
      <c r="I826" s="213"/>
      <c r="J826" s="214"/>
      <c r="K826" s="169"/>
      <c r="L826" s="166"/>
      <c r="M826" s="215"/>
      <c r="N826" s="123"/>
      <c r="O826" s="249">
        <f t="shared" si="53"/>
        <v>0</v>
      </c>
      <c r="P826" s="96"/>
      <c r="Q826" s="251">
        <f t="shared" si="54"/>
        <v>0</v>
      </c>
      <c r="R826" s="252">
        <f t="shared" si="55"/>
        <v>0</v>
      </c>
      <c r="S826" s="211"/>
      <c r="U826" s="257">
        <f>'Initial Info Client Demographic'!D812</f>
        <v>0</v>
      </c>
      <c r="W826" s="179">
        <f>'Initial Info Client Demographic'!E812</f>
        <v>0</v>
      </c>
      <c r="X826" s="182">
        <f>'Initial Info Client Demographic'!F812</f>
        <v>0</v>
      </c>
      <c r="Y826" s="183">
        <f>'Initial Info Client Demographic'!G812</f>
        <v>0</v>
      </c>
      <c r="Z826" s="179">
        <f>'Initial Info Client Demographic'!H812</f>
        <v>0</v>
      </c>
      <c r="AA826" s="182">
        <f>'Initial Info Client Demographic'!I812</f>
        <v>0</v>
      </c>
      <c r="AB826" s="183">
        <f>'Initial Info Client Demographic'!E812</f>
        <v>0</v>
      </c>
      <c r="AC826" s="183">
        <f>'Initial Info Client Demographic'!F812</f>
        <v>0</v>
      </c>
      <c r="AD826" s="183">
        <f>'Initial Info Client Demographic'!G812</f>
        <v>0</v>
      </c>
      <c r="AE826" s="183">
        <f>'Initial Info Client Demographic'!H812</f>
        <v>0</v>
      </c>
      <c r="AF826" s="183">
        <f>'Initial Info Client Demographic'!I812</f>
        <v>0</v>
      </c>
      <c r="AG826" s="183">
        <f>'Initial Info Client Demographic'!J812</f>
        <v>0</v>
      </c>
    </row>
    <row r="827" spans="1:33" ht="50.1" customHeight="1" x14ac:dyDescent="0.25">
      <c r="A827" s="2">
        <f t="shared" si="56"/>
        <v>800</v>
      </c>
      <c r="B827" s="321">
        <f>'Initial Info Client Demographic'!B813</f>
        <v>0</v>
      </c>
      <c r="C827" s="322">
        <f>'Initial Info Client Demographic'!C813</f>
        <v>0</v>
      </c>
      <c r="D827" s="229"/>
      <c r="E827" s="237"/>
      <c r="F827" s="234"/>
      <c r="G827" s="241"/>
      <c r="H827" s="243"/>
      <c r="I827" s="213"/>
      <c r="J827" s="214"/>
      <c r="K827" s="168"/>
      <c r="L827" s="167"/>
      <c r="M827" s="216"/>
      <c r="N827" s="141"/>
      <c r="O827" s="249">
        <f t="shared" si="53"/>
        <v>0</v>
      </c>
      <c r="P827" s="140"/>
      <c r="Q827" s="253">
        <f t="shared" si="54"/>
        <v>0</v>
      </c>
      <c r="R827" s="254">
        <f t="shared" si="55"/>
        <v>0</v>
      </c>
      <c r="S827" s="211"/>
      <c r="U827" s="257">
        <f>'Initial Info Client Demographic'!D813</f>
        <v>0</v>
      </c>
      <c r="W827" s="179">
        <f>'Initial Info Client Demographic'!E813</f>
        <v>0</v>
      </c>
      <c r="X827" s="182">
        <f>'Initial Info Client Demographic'!F813</f>
        <v>0</v>
      </c>
      <c r="Y827" s="183">
        <f>'Initial Info Client Demographic'!G813</f>
        <v>0</v>
      </c>
      <c r="Z827" s="179">
        <f>'Initial Info Client Demographic'!H813</f>
        <v>0</v>
      </c>
      <c r="AA827" s="182">
        <f>'Initial Info Client Demographic'!I813</f>
        <v>0</v>
      </c>
      <c r="AB827" s="183">
        <f>'Initial Info Client Demographic'!E813</f>
        <v>0</v>
      </c>
      <c r="AC827" s="183">
        <f>'Initial Info Client Demographic'!F813</f>
        <v>0</v>
      </c>
      <c r="AD827" s="183">
        <f>'Initial Info Client Demographic'!G813</f>
        <v>0</v>
      </c>
      <c r="AE827" s="183">
        <f>'Initial Info Client Demographic'!H813</f>
        <v>0</v>
      </c>
      <c r="AF827" s="183">
        <f>'Initial Info Client Demographic'!I813</f>
        <v>0</v>
      </c>
      <c r="AG827" s="183">
        <f>'Initial Info Client Demographic'!J813</f>
        <v>0</v>
      </c>
    </row>
    <row r="828" spans="1:33" ht="50.1" customHeight="1" x14ac:dyDescent="0.25">
      <c r="A828" s="2">
        <f t="shared" si="56"/>
        <v>801</v>
      </c>
      <c r="B828" s="319">
        <f>'Initial Info Client Demographic'!B814</f>
        <v>0</v>
      </c>
      <c r="C828" s="320">
        <f>'Initial Info Client Demographic'!C814</f>
        <v>0</v>
      </c>
      <c r="D828" s="244"/>
      <c r="E828" s="236"/>
      <c r="F828" s="259"/>
      <c r="G828" s="238"/>
      <c r="H828" s="242"/>
      <c r="I828" s="213"/>
      <c r="J828" s="214"/>
      <c r="K828" s="169"/>
      <c r="L828" s="166"/>
      <c r="M828" s="215"/>
      <c r="N828" s="123"/>
      <c r="O828" s="249">
        <f t="shared" si="53"/>
        <v>0</v>
      </c>
      <c r="P828" s="96"/>
      <c r="Q828" s="251">
        <f t="shared" si="54"/>
        <v>0</v>
      </c>
      <c r="R828" s="252">
        <f t="shared" si="55"/>
        <v>0</v>
      </c>
      <c r="S828" s="211"/>
      <c r="U828" s="257">
        <f>'Initial Info Client Demographic'!D814</f>
        <v>0</v>
      </c>
      <c r="W828" s="179">
        <f>'Initial Info Client Demographic'!E814</f>
        <v>0</v>
      </c>
      <c r="X828" s="182">
        <f>'Initial Info Client Demographic'!F814</f>
        <v>0</v>
      </c>
      <c r="Y828" s="183">
        <f>'Initial Info Client Demographic'!G814</f>
        <v>0</v>
      </c>
      <c r="Z828" s="179">
        <f>'Initial Info Client Demographic'!H814</f>
        <v>0</v>
      </c>
      <c r="AA828" s="182">
        <f>'Initial Info Client Demographic'!I814</f>
        <v>0</v>
      </c>
      <c r="AB828" s="183">
        <f>'Initial Info Client Demographic'!E814</f>
        <v>0</v>
      </c>
      <c r="AC828" s="183">
        <f>'Initial Info Client Demographic'!F814</f>
        <v>0</v>
      </c>
      <c r="AD828" s="183">
        <f>'Initial Info Client Demographic'!G814</f>
        <v>0</v>
      </c>
      <c r="AE828" s="183">
        <f>'Initial Info Client Demographic'!H814</f>
        <v>0</v>
      </c>
      <c r="AF828" s="183">
        <f>'Initial Info Client Demographic'!I814</f>
        <v>0</v>
      </c>
      <c r="AG828" s="183">
        <f>'Initial Info Client Demographic'!J814</f>
        <v>0</v>
      </c>
    </row>
    <row r="829" spans="1:33" ht="50.1" customHeight="1" x14ac:dyDescent="0.25">
      <c r="A829" s="2">
        <f t="shared" si="56"/>
        <v>802</v>
      </c>
      <c r="B829" s="321">
        <f>'Initial Info Client Demographic'!B815</f>
        <v>0</v>
      </c>
      <c r="C829" s="322">
        <f>'Initial Info Client Demographic'!C815</f>
        <v>0</v>
      </c>
      <c r="D829" s="229"/>
      <c r="E829" s="237"/>
      <c r="F829" s="234"/>
      <c r="G829" s="239"/>
      <c r="H829" s="243"/>
      <c r="I829" s="213"/>
      <c r="J829" s="214"/>
      <c r="K829" s="168"/>
      <c r="L829" s="167"/>
      <c r="M829" s="216"/>
      <c r="N829" s="141"/>
      <c r="O829" s="249">
        <f t="shared" si="53"/>
        <v>0</v>
      </c>
      <c r="P829" s="140"/>
      <c r="Q829" s="253">
        <f t="shared" si="54"/>
        <v>0</v>
      </c>
      <c r="R829" s="254">
        <f t="shared" si="55"/>
        <v>0</v>
      </c>
      <c r="S829" s="211"/>
      <c r="U829" s="257">
        <f>'Initial Info Client Demographic'!D815</f>
        <v>0</v>
      </c>
      <c r="W829" s="179">
        <f>'Initial Info Client Demographic'!E815</f>
        <v>0</v>
      </c>
      <c r="X829" s="182">
        <f>'Initial Info Client Demographic'!F815</f>
        <v>0</v>
      </c>
      <c r="Y829" s="183">
        <f>'Initial Info Client Demographic'!G815</f>
        <v>0</v>
      </c>
      <c r="Z829" s="179">
        <f>'Initial Info Client Demographic'!H815</f>
        <v>0</v>
      </c>
      <c r="AA829" s="182">
        <f>'Initial Info Client Demographic'!I815</f>
        <v>0</v>
      </c>
      <c r="AB829" s="183">
        <f>'Initial Info Client Demographic'!E815</f>
        <v>0</v>
      </c>
      <c r="AC829" s="183">
        <f>'Initial Info Client Demographic'!F815</f>
        <v>0</v>
      </c>
      <c r="AD829" s="183">
        <f>'Initial Info Client Demographic'!G815</f>
        <v>0</v>
      </c>
      <c r="AE829" s="183">
        <f>'Initial Info Client Demographic'!H815</f>
        <v>0</v>
      </c>
      <c r="AF829" s="183">
        <f>'Initial Info Client Demographic'!I815</f>
        <v>0</v>
      </c>
      <c r="AG829" s="183">
        <f>'Initial Info Client Demographic'!J815</f>
        <v>0</v>
      </c>
    </row>
    <row r="830" spans="1:33" ht="50.1" customHeight="1" x14ac:dyDescent="0.25">
      <c r="A830" s="2">
        <f t="shared" si="56"/>
        <v>803</v>
      </c>
      <c r="B830" s="319">
        <f>'Initial Info Client Demographic'!B816</f>
        <v>0</v>
      </c>
      <c r="C830" s="320">
        <f>'Initial Info Client Demographic'!C816</f>
        <v>0</v>
      </c>
      <c r="D830" s="244"/>
      <c r="E830" s="236"/>
      <c r="F830" s="259"/>
      <c r="G830" s="238"/>
      <c r="H830" s="242"/>
      <c r="I830" s="213"/>
      <c r="J830" s="214"/>
      <c r="K830" s="169"/>
      <c r="L830" s="166"/>
      <c r="M830" s="215"/>
      <c r="N830" s="123"/>
      <c r="O830" s="249">
        <f t="shared" si="53"/>
        <v>0</v>
      </c>
      <c r="P830" s="96"/>
      <c r="Q830" s="251">
        <f t="shared" si="54"/>
        <v>0</v>
      </c>
      <c r="R830" s="252">
        <f t="shared" si="55"/>
        <v>0</v>
      </c>
      <c r="S830" s="211"/>
      <c r="U830" s="257">
        <f>'Initial Info Client Demographic'!D816</f>
        <v>0</v>
      </c>
      <c r="W830" s="179">
        <f>'Initial Info Client Demographic'!E816</f>
        <v>0</v>
      </c>
      <c r="X830" s="182">
        <f>'Initial Info Client Demographic'!F816</f>
        <v>0</v>
      </c>
      <c r="Y830" s="183">
        <f>'Initial Info Client Demographic'!G816</f>
        <v>0</v>
      </c>
      <c r="Z830" s="179">
        <f>'Initial Info Client Demographic'!H816</f>
        <v>0</v>
      </c>
      <c r="AA830" s="182">
        <f>'Initial Info Client Demographic'!I816</f>
        <v>0</v>
      </c>
      <c r="AB830" s="183">
        <f>'Initial Info Client Demographic'!E816</f>
        <v>0</v>
      </c>
      <c r="AC830" s="183">
        <f>'Initial Info Client Demographic'!F816</f>
        <v>0</v>
      </c>
      <c r="AD830" s="183">
        <f>'Initial Info Client Demographic'!G816</f>
        <v>0</v>
      </c>
      <c r="AE830" s="183">
        <f>'Initial Info Client Demographic'!H816</f>
        <v>0</v>
      </c>
      <c r="AF830" s="183">
        <f>'Initial Info Client Demographic'!I816</f>
        <v>0</v>
      </c>
      <c r="AG830" s="183">
        <f>'Initial Info Client Demographic'!J816</f>
        <v>0</v>
      </c>
    </row>
    <row r="831" spans="1:33" ht="50.1" customHeight="1" x14ac:dyDescent="0.25">
      <c r="A831" s="2">
        <f t="shared" si="56"/>
        <v>804</v>
      </c>
      <c r="B831" s="321">
        <f>'Initial Info Client Demographic'!B817</f>
        <v>0</v>
      </c>
      <c r="C831" s="322">
        <f>'Initial Info Client Demographic'!C817</f>
        <v>0</v>
      </c>
      <c r="D831" s="229"/>
      <c r="E831" s="237"/>
      <c r="F831" s="234"/>
      <c r="G831" s="239"/>
      <c r="H831" s="243"/>
      <c r="I831" s="213"/>
      <c r="J831" s="214"/>
      <c r="K831" s="168"/>
      <c r="L831" s="167"/>
      <c r="M831" s="216"/>
      <c r="N831" s="141"/>
      <c r="O831" s="249">
        <f t="shared" si="53"/>
        <v>0</v>
      </c>
      <c r="P831" s="140"/>
      <c r="Q831" s="253">
        <f t="shared" si="54"/>
        <v>0</v>
      </c>
      <c r="R831" s="254">
        <f t="shared" si="55"/>
        <v>0</v>
      </c>
      <c r="S831" s="211"/>
      <c r="U831" s="257">
        <f>'Initial Info Client Demographic'!D817</f>
        <v>0</v>
      </c>
      <c r="W831" s="179">
        <f>'Initial Info Client Demographic'!E817</f>
        <v>0</v>
      </c>
      <c r="X831" s="182">
        <f>'Initial Info Client Demographic'!F817</f>
        <v>0</v>
      </c>
      <c r="Y831" s="183">
        <f>'Initial Info Client Demographic'!G817</f>
        <v>0</v>
      </c>
      <c r="Z831" s="179">
        <f>'Initial Info Client Demographic'!H817</f>
        <v>0</v>
      </c>
      <c r="AA831" s="182">
        <f>'Initial Info Client Demographic'!I817</f>
        <v>0</v>
      </c>
      <c r="AB831" s="183">
        <f>'Initial Info Client Demographic'!E817</f>
        <v>0</v>
      </c>
      <c r="AC831" s="183">
        <f>'Initial Info Client Demographic'!F817</f>
        <v>0</v>
      </c>
      <c r="AD831" s="183">
        <f>'Initial Info Client Demographic'!G817</f>
        <v>0</v>
      </c>
      <c r="AE831" s="183">
        <f>'Initial Info Client Demographic'!H817</f>
        <v>0</v>
      </c>
      <c r="AF831" s="183">
        <f>'Initial Info Client Demographic'!I817</f>
        <v>0</v>
      </c>
      <c r="AG831" s="183">
        <f>'Initial Info Client Demographic'!J817</f>
        <v>0</v>
      </c>
    </row>
    <row r="832" spans="1:33" ht="50.1" customHeight="1" x14ac:dyDescent="0.25">
      <c r="A832" s="2">
        <f t="shared" si="56"/>
        <v>805</v>
      </c>
      <c r="B832" s="319">
        <f>'Initial Info Client Demographic'!B818</f>
        <v>0</v>
      </c>
      <c r="C832" s="320">
        <f>'Initial Info Client Demographic'!C818</f>
        <v>0</v>
      </c>
      <c r="D832" s="244"/>
      <c r="E832" s="236"/>
      <c r="F832" s="259"/>
      <c r="G832" s="238"/>
      <c r="H832" s="242"/>
      <c r="I832" s="213"/>
      <c r="J832" s="214"/>
      <c r="K832" s="169"/>
      <c r="L832" s="166"/>
      <c r="M832" s="215"/>
      <c r="N832" s="123"/>
      <c r="O832" s="249">
        <f t="shared" si="53"/>
        <v>0</v>
      </c>
      <c r="P832" s="96"/>
      <c r="Q832" s="251">
        <f t="shared" si="54"/>
        <v>0</v>
      </c>
      <c r="R832" s="252">
        <f t="shared" si="55"/>
        <v>0</v>
      </c>
      <c r="S832" s="211"/>
      <c r="U832" s="257">
        <f>'Initial Info Client Demographic'!D818</f>
        <v>0</v>
      </c>
      <c r="W832" s="179">
        <f>'Initial Info Client Demographic'!E818</f>
        <v>0</v>
      </c>
      <c r="X832" s="182">
        <f>'Initial Info Client Demographic'!F818</f>
        <v>0</v>
      </c>
      <c r="Y832" s="183">
        <f>'Initial Info Client Demographic'!G818</f>
        <v>0</v>
      </c>
      <c r="Z832" s="179">
        <f>'Initial Info Client Demographic'!H818</f>
        <v>0</v>
      </c>
      <c r="AA832" s="182">
        <f>'Initial Info Client Demographic'!I818</f>
        <v>0</v>
      </c>
      <c r="AB832" s="183">
        <f>'Initial Info Client Demographic'!E818</f>
        <v>0</v>
      </c>
      <c r="AC832" s="183">
        <f>'Initial Info Client Demographic'!F818</f>
        <v>0</v>
      </c>
      <c r="AD832" s="183">
        <f>'Initial Info Client Demographic'!G818</f>
        <v>0</v>
      </c>
      <c r="AE832" s="183">
        <f>'Initial Info Client Demographic'!H818</f>
        <v>0</v>
      </c>
      <c r="AF832" s="183">
        <f>'Initial Info Client Demographic'!I818</f>
        <v>0</v>
      </c>
      <c r="AG832" s="183">
        <f>'Initial Info Client Demographic'!J818</f>
        <v>0</v>
      </c>
    </row>
    <row r="833" spans="1:33" ht="50.1" customHeight="1" x14ac:dyDescent="0.25">
      <c r="A833" s="2">
        <f t="shared" si="56"/>
        <v>806</v>
      </c>
      <c r="B833" s="321">
        <f>'Initial Info Client Demographic'!B819</f>
        <v>0</v>
      </c>
      <c r="C833" s="322">
        <f>'Initial Info Client Demographic'!C819</f>
        <v>0</v>
      </c>
      <c r="D833" s="229"/>
      <c r="E833" s="237"/>
      <c r="F833" s="234"/>
      <c r="G833" s="239"/>
      <c r="H833" s="243"/>
      <c r="I833" s="213"/>
      <c r="J833" s="214"/>
      <c r="K833" s="168"/>
      <c r="L833" s="167"/>
      <c r="M833" s="216"/>
      <c r="N833" s="141"/>
      <c r="O833" s="249">
        <f t="shared" si="53"/>
        <v>0</v>
      </c>
      <c r="P833" s="140"/>
      <c r="Q833" s="253">
        <f t="shared" si="54"/>
        <v>0</v>
      </c>
      <c r="R833" s="254">
        <f t="shared" si="55"/>
        <v>0</v>
      </c>
      <c r="S833" s="211"/>
      <c r="U833" s="257">
        <f>'Initial Info Client Demographic'!D819</f>
        <v>0</v>
      </c>
      <c r="W833" s="179">
        <f>'Initial Info Client Demographic'!E819</f>
        <v>0</v>
      </c>
      <c r="X833" s="182">
        <f>'Initial Info Client Demographic'!F819</f>
        <v>0</v>
      </c>
      <c r="Y833" s="183">
        <f>'Initial Info Client Demographic'!G819</f>
        <v>0</v>
      </c>
      <c r="Z833" s="179">
        <f>'Initial Info Client Demographic'!H819</f>
        <v>0</v>
      </c>
      <c r="AA833" s="182">
        <f>'Initial Info Client Demographic'!I819</f>
        <v>0</v>
      </c>
      <c r="AB833" s="183">
        <f>'Initial Info Client Demographic'!E819</f>
        <v>0</v>
      </c>
      <c r="AC833" s="183">
        <f>'Initial Info Client Demographic'!F819</f>
        <v>0</v>
      </c>
      <c r="AD833" s="183">
        <f>'Initial Info Client Demographic'!G819</f>
        <v>0</v>
      </c>
      <c r="AE833" s="183">
        <f>'Initial Info Client Demographic'!H819</f>
        <v>0</v>
      </c>
      <c r="AF833" s="183">
        <f>'Initial Info Client Demographic'!I819</f>
        <v>0</v>
      </c>
      <c r="AG833" s="183">
        <f>'Initial Info Client Demographic'!J819</f>
        <v>0</v>
      </c>
    </row>
    <row r="834" spans="1:33" ht="50.1" customHeight="1" x14ac:dyDescent="0.25">
      <c r="A834" s="2">
        <f t="shared" si="56"/>
        <v>807</v>
      </c>
      <c r="B834" s="319">
        <f>'Initial Info Client Demographic'!B820</f>
        <v>0</v>
      </c>
      <c r="C834" s="320">
        <f>'Initial Info Client Demographic'!C820</f>
        <v>0</v>
      </c>
      <c r="D834" s="244"/>
      <c r="E834" s="236"/>
      <c r="F834" s="259"/>
      <c r="G834" s="238"/>
      <c r="H834" s="242"/>
      <c r="I834" s="213"/>
      <c r="J834" s="214"/>
      <c r="K834" s="169"/>
      <c r="L834" s="166"/>
      <c r="M834" s="215"/>
      <c r="N834" s="123"/>
      <c r="O834" s="249">
        <f t="shared" si="53"/>
        <v>0</v>
      </c>
      <c r="P834" s="96"/>
      <c r="Q834" s="251">
        <f t="shared" si="54"/>
        <v>0</v>
      </c>
      <c r="R834" s="252">
        <f t="shared" si="55"/>
        <v>0</v>
      </c>
      <c r="S834" s="211"/>
      <c r="U834" s="257">
        <f>'Initial Info Client Demographic'!D820</f>
        <v>0</v>
      </c>
      <c r="W834" s="179">
        <f>'Initial Info Client Demographic'!E820</f>
        <v>0</v>
      </c>
      <c r="X834" s="182">
        <f>'Initial Info Client Demographic'!F820</f>
        <v>0</v>
      </c>
      <c r="Y834" s="183">
        <f>'Initial Info Client Demographic'!G820</f>
        <v>0</v>
      </c>
      <c r="Z834" s="179">
        <f>'Initial Info Client Demographic'!H820</f>
        <v>0</v>
      </c>
      <c r="AA834" s="182">
        <f>'Initial Info Client Demographic'!I820</f>
        <v>0</v>
      </c>
      <c r="AB834" s="183">
        <f>'Initial Info Client Demographic'!E820</f>
        <v>0</v>
      </c>
      <c r="AC834" s="183">
        <f>'Initial Info Client Demographic'!F820</f>
        <v>0</v>
      </c>
      <c r="AD834" s="183">
        <f>'Initial Info Client Demographic'!G820</f>
        <v>0</v>
      </c>
      <c r="AE834" s="183">
        <f>'Initial Info Client Demographic'!H820</f>
        <v>0</v>
      </c>
      <c r="AF834" s="183">
        <f>'Initial Info Client Demographic'!I820</f>
        <v>0</v>
      </c>
      <c r="AG834" s="183">
        <f>'Initial Info Client Demographic'!J820</f>
        <v>0</v>
      </c>
    </row>
    <row r="835" spans="1:33" ht="50.1" customHeight="1" x14ac:dyDescent="0.25">
      <c r="A835" s="2">
        <f t="shared" si="56"/>
        <v>808</v>
      </c>
      <c r="B835" s="321">
        <f>'Initial Info Client Demographic'!B821</f>
        <v>0</v>
      </c>
      <c r="C835" s="322">
        <f>'Initial Info Client Demographic'!C821</f>
        <v>0</v>
      </c>
      <c r="D835" s="229"/>
      <c r="E835" s="237"/>
      <c r="F835" s="234"/>
      <c r="G835" s="239"/>
      <c r="H835" s="243"/>
      <c r="I835" s="213"/>
      <c r="J835" s="214"/>
      <c r="K835" s="168"/>
      <c r="L835" s="167"/>
      <c r="M835" s="216"/>
      <c r="N835" s="141"/>
      <c r="O835" s="249">
        <f t="shared" si="53"/>
        <v>0</v>
      </c>
      <c r="P835" s="140"/>
      <c r="Q835" s="253">
        <f t="shared" si="54"/>
        <v>0</v>
      </c>
      <c r="R835" s="254">
        <f t="shared" si="55"/>
        <v>0</v>
      </c>
      <c r="S835" s="211"/>
      <c r="U835" s="257">
        <f>'Initial Info Client Demographic'!D821</f>
        <v>0</v>
      </c>
      <c r="W835" s="179">
        <f>'Initial Info Client Demographic'!E821</f>
        <v>0</v>
      </c>
      <c r="X835" s="182">
        <f>'Initial Info Client Demographic'!F821</f>
        <v>0</v>
      </c>
      <c r="Y835" s="183">
        <f>'Initial Info Client Demographic'!G821</f>
        <v>0</v>
      </c>
      <c r="Z835" s="179">
        <f>'Initial Info Client Demographic'!H821</f>
        <v>0</v>
      </c>
      <c r="AA835" s="182">
        <f>'Initial Info Client Demographic'!I821</f>
        <v>0</v>
      </c>
      <c r="AB835" s="183">
        <f>'Initial Info Client Demographic'!E821</f>
        <v>0</v>
      </c>
      <c r="AC835" s="183">
        <f>'Initial Info Client Demographic'!F821</f>
        <v>0</v>
      </c>
      <c r="AD835" s="183">
        <f>'Initial Info Client Demographic'!G821</f>
        <v>0</v>
      </c>
      <c r="AE835" s="183">
        <f>'Initial Info Client Demographic'!H821</f>
        <v>0</v>
      </c>
      <c r="AF835" s="183">
        <f>'Initial Info Client Demographic'!I821</f>
        <v>0</v>
      </c>
      <c r="AG835" s="183">
        <f>'Initial Info Client Demographic'!J821</f>
        <v>0</v>
      </c>
    </row>
    <row r="836" spans="1:33" ht="50.1" customHeight="1" x14ac:dyDescent="0.25">
      <c r="A836" s="2">
        <f t="shared" si="56"/>
        <v>809</v>
      </c>
      <c r="B836" s="319">
        <f>'Initial Info Client Demographic'!B822</f>
        <v>0</v>
      </c>
      <c r="C836" s="320">
        <f>'Initial Info Client Demographic'!C822</f>
        <v>0</v>
      </c>
      <c r="D836" s="244"/>
      <c r="E836" s="236"/>
      <c r="F836" s="259"/>
      <c r="G836" s="240"/>
      <c r="H836" s="242"/>
      <c r="I836" s="213"/>
      <c r="J836" s="214"/>
      <c r="K836" s="169"/>
      <c r="L836" s="166"/>
      <c r="M836" s="215"/>
      <c r="N836" s="123"/>
      <c r="O836" s="249">
        <f t="shared" si="53"/>
        <v>0</v>
      </c>
      <c r="P836" s="96"/>
      <c r="Q836" s="251">
        <f t="shared" si="54"/>
        <v>0</v>
      </c>
      <c r="R836" s="252">
        <f t="shared" si="55"/>
        <v>0</v>
      </c>
      <c r="S836" s="211"/>
      <c r="U836" s="257">
        <f>'Initial Info Client Demographic'!D822</f>
        <v>0</v>
      </c>
      <c r="W836" s="179">
        <f>'Initial Info Client Demographic'!E822</f>
        <v>0</v>
      </c>
      <c r="X836" s="182">
        <f>'Initial Info Client Demographic'!F822</f>
        <v>0</v>
      </c>
      <c r="Y836" s="183">
        <f>'Initial Info Client Demographic'!G822</f>
        <v>0</v>
      </c>
      <c r="Z836" s="179">
        <f>'Initial Info Client Demographic'!H822</f>
        <v>0</v>
      </c>
      <c r="AA836" s="182">
        <f>'Initial Info Client Demographic'!I822</f>
        <v>0</v>
      </c>
      <c r="AB836" s="183">
        <f>'Initial Info Client Demographic'!E822</f>
        <v>0</v>
      </c>
      <c r="AC836" s="183">
        <f>'Initial Info Client Demographic'!F822</f>
        <v>0</v>
      </c>
      <c r="AD836" s="183">
        <f>'Initial Info Client Demographic'!G822</f>
        <v>0</v>
      </c>
      <c r="AE836" s="183">
        <f>'Initial Info Client Demographic'!H822</f>
        <v>0</v>
      </c>
      <c r="AF836" s="183">
        <f>'Initial Info Client Demographic'!I822</f>
        <v>0</v>
      </c>
      <c r="AG836" s="183">
        <f>'Initial Info Client Demographic'!J822</f>
        <v>0</v>
      </c>
    </row>
    <row r="837" spans="1:33" ht="50.1" customHeight="1" x14ac:dyDescent="0.25">
      <c r="A837" s="2">
        <f t="shared" si="56"/>
        <v>810</v>
      </c>
      <c r="B837" s="321">
        <f>'Initial Info Client Demographic'!B823</f>
        <v>0</v>
      </c>
      <c r="C837" s="322">
        <f>'Initial Info Client Demographic'!C823</f>
        <v>0</v>
      </c>
      <c r="D837" s="229"/>
      <c r="E837" s="237"/>
      <c r="F837" s="234"/>
      <c r="G837" s="241"/>
      <c r="H837" s="243"/>
      <c r="I837" s="213"/>
      <c r="J837" s="214"/>
      <c r="K837" s="168"/>
      <c r="L837" s="167"/>
      <c r="M837" s="216"/>
      <c r="N837" s="141"/>
      <c r="O837" s="249">
        <f t="shared" si="53"/>
        <v>0</v>
      </c>
      <c r="P837" s="140"/>
      <c r="Q837" s="253">
        <f t="shared" si="54"/>
        <v>0</v>
      </c>
      <c r="R837" s="254">
        <f t="shared" si="55"/>
        <v>0</v>
      </c>
      <c r="S837" s="211"/>
      <c r="U837" s="257">
        <f>'Initial Info Client Demographic'!D823</f>
        <v>0</v>
      </c>
      <c r="W837" s="179">
        <f>'Initial Info Client Demographic'!E823</f>
        <v>0</v>
      </c>
      <c r="X837" s="182">
        <f>'Initial Info Client Demographic'!F823</f>
        <v>0</v>
      </c>
      <c r="Y837" s="183">
        <f>'Initial Info Client Demographic'!G823</f>
        <v>0</v>
      </c>
      <c r="Z837" s="179">
        <f>'Initial Info Client Demographic'!H823</f>
        <v>0</v>
      </c>
      <c r="AA837" s="182">
        <f>'Initial Info Client Demographic'!I823</f>
        <v>0</v>
      </c>
      <c r="AB837" s="183">
        <f>'Initial Info Client Demographic'!E823</f>
        <v>0</v>
      </c>
      <c r="AC837" s="183">
        <f>'Initial Info Client Demographic'!F823</f>
        <v>0</v>
      </c>
      <c r="AD837" s="183">
        <f>'Initial Info Client Demographic'!G823</f>
        <v>0</v>
      </c>
      <c r="AE837" s="183">
        <f>'Initial Info Client Demographic'!H823</f>
        <v>0</v>
      </c>
      <c r="AF837" s="183">
        <f>'Initial Info Client Demographic'!I823</f>
        <v>0</v>
      </c>
      <c r="AG837" s="183">
        <f>'Initial Info Client Demographic'!J823</f>
        <v>0</v>
      </c>
    </row>
    <row r="838" spans="1:33" ht="50.1" customHeight="1" x14ac:dyDescent="0.25">
      <c r="A838" s="2">
        <f t="shared" si="56"/>
        <v>811</v>
      </c>
      <c r="B838" s="319">
        <f>'Initial Info Client Demographic'!B824</f>
        <v>0</v>
      </c>
      <c r="C838" s="320">
        <f>'Initial Info Client Demographic'!C824</f>
        <v>0</v>
      </c>
      <c r="D838" s="244"/>
      <c r="E838" s="236"/>
      <c r="F838" s="259"/>
      <c r="G838" s="238"/>
      <c r="H838" s="242"/>
      <c r="I838" s="213"/>
      <c r="J838" s="214"/>
      <c r="K838" s="169"/>
      <c r="L838" s="166"/>
      <c r="M838" s="215"/>
      <c r="N838" s="123"/>
      <c r="O838" s="249">
        <f t="shared" si="53"/>
        <v>0</v>
      </c>
      <c r="P838" s="96"/>
      <c r="Q838" s="251">
        <f t="shared" si="54"/>
        <v>0</v>
      </c>
      <c r="R838" s="252">
        <f t="shared" si="55"/>
        <v>0</v>
      </c>
      <c r="S838" s="211"/>
      <c r="U838" s="257">
        <f>'Initial Info Client Demographic'!D824</f>
        <v>0</v>
      </c>
      <c r="W838" s="179">
        <f>'Initial Info Client Demographic'!E824</f>
        <v>0</v>
      </c>
      <c r="X838" s="182">
        <f>'Initial Info Client Demographic'!F824</f>
        <v>0</v>
      </c>
      <c r="Y838" s="183">
        <f>'Initial Info Client Demographic'!G824</f>
        <v>0</v>
      </c>
      <c r="Z838" s="179">
        <f>'Initial Info Client Demographic'!H824</f>
        <v>0</v>
      </c>
      <c r="AA838" s="182">
        <f>'Initial Info Client Demographic'!I824</f>
        <v>0</v>
      </c>
      <c r="AB838" s="183">
        <f>'Initial Info Client Demographic'!E824</f>
        <v>0</v>
      </c>
      <c r="AC838" s="183">
        <f>'Initial Info Client Demographic'!F824</f>
        <v>0</v>
      </c>
      <c r="AD838" s="183">
        <f>'Initial Info Client Demographic'!G824</f>
        <v>0</v>
      </c>
      <c r="AE838" s="183">
        <f>'Initial Info Client Demographic'!H824</f>
        <v>0</v>
      </c>
      <c r="AF838" s="183">
        <f>'Initial Info Client Demographic'!I824</f>
        <v>0</v>
      </c>
      <c r="AG838" s="183">
        <f>'Initial Info Client Demographic'!J824</f>
        <v>0</v>
      </c>
    </row>
    <row r="839" spans="1:33" ht="50.1" customHeight="1" x14ac:dyDescent="0.25">
      <c r="A839" s="2">
        <f t="shared" si="56"/>
        <v>812</v>
      </c>
      <c r="B839" s="321">
        <f>'Initial Info Client Demographic'!B825</f>
        <v>0</v>
      </c>
      <c r="C839" s="322">
        <f>'Initial Info Client Demographic'!C825</f>
        <v>0</v>
      </c>
      <c r="D839" s="229"/>
      <c r="E839" s="237"/>
      <c r="F839" s="234"/>
      <c r="G839" s="239"/>
      <c r="H839" s="243"/>
      <c r="I839" s="213"/>
      <c r="J839" s="214"/>
      <c r="K839" s="168"/>
      <c r="L839" s="167"/>
      <c r="M839" s="216"/>
      <c r="N839" s="141"/>
      <c r="O839" s="249">
        <f t="shared" si="53"/>
        <v>0</v>
      </c>
      <c r="P839" s="140"/>
      <c r="Q839" s="253">
        <f t="shared" si="54"/>
        <v>0</v>
      </c>
      <c r="R839" s="254">
        <f t="shared" si="55"/>
        <v>0</v>
      </c>
      <c r="S839" s="211"/>
      <c r="U839" s="257">
        <f>'Initial Info Client Demographic'!D825</f>
        <v>0</v>
      </c>
      <c r="W839" s="179">
        <f>'Initial Info Client Demographic'!E825</f>
        <v>0</v>
      </c>
      <c r="X839" s="182">
        <f>'Initial Info Client Demographic'!F825</f>
        <v>0</v>
      </c>
      <c r="Y839" s="183">
        <f>'Initial Info Client Demographic'!G825</f>
        <v>0</v>
      </c>
      <c r="Z839" s="179">
        <f>'Initial Info Client Demographic'!H825</f>
        <v>0</v>
      </c>
      <c r="AA839" s="182">
        <f>'Initial Info Client Demographic'!I825</f>
        <v>0</v>
      </c>
      <c r="AB839" s="183">
        <f>'Initial Info Client Demographic'!E825</f>
        <v>0</v>
      </c>
      <c r="AC839" s="183">
        <f>'Initial Info Client Demographic'!F825</f>
        <v>0</v>
      </c>
      <c r="AD839" s="183">
        <f>'Initial Info Client Demographic'!G825</f>
        <v>0</v>
      </c>
      <c r="AE839" s="183">
        <f>'Initial Info Client Demographic'!H825</f>
        <v>0</v>
      </c>
      <c r="AF839" s="183">
        <f>'Initial Info Client Demographic'!I825</f>
        <v>0</v>
      </c>
      <c r="AG839" s="183">
        <f>'Initial Info Client Demographic'!J825</f>
        <v>0</v>
      </c>
    </row>
    <row r="840" spans="1:33" ht="50.1" customHeight="1" x14ac:dyDescent="0.25">
      <c r="A840" s="2">
        <f t="shared" si="56"/>
        <v>813</v>
      </c>
      <c r="B840" s="319">
        <f>'Initial Info Client Demographic'!B826</f>
        <v>0</v>
      </c>
      <c r="C840" s="320">
        <f>'Initial Info Client Demographic'!C826</f>
        <v>0</v>
      </c>
      <c r="D840" s="244"/>
      <c r="E840" s="236"/>
      <c r="F840" s="259"/>
      <c r="G840" s="238"/>
      <c r="H840" s="242"/>
      <c r="I840" s="213"/>
      <c r="J840" s="214"/>
      <c r="K840" s="169"/>
      <c r="L840" s="166"/>
      <c r="M840" s="215"/>
      <c r="N840" s="123"/>
      <c r="O840" s="249">
        <f t="shared" si="53"/>
        <v>0</v>
      </c>
      <c r="P840" s="96"/>
      <c r="Q840" s="251">
        <f t="shared" si="54"/>
        <v>0</v>
      </c>
      <c r="R840" s="252">
        <f t="shared" si="55"/>
        <v>0</v>
      </c>
      <c r="S840" s="211"/>
      <c r="U840" s="257">
        <f>'Initial Info Client Demographic'!D826</f>
        <v>0</v>
      </c>
      <c r="W840" s="179">
        <f>'Initial Info Client Demographic'!E826</f>
        <v>0</v>
      </c>
      <c r="X840" s="182">
        <f>'Initial Info Client Demographic'!F826</f>
        <v>0</v>
      </c>
      <c r="Y840" s="183">
        <f>'Initial Info Client Demographic'!G826</f>
        <v>0</v>
      </c>
      <c r="Z840" s="179">
        <f>'Initial Info Client Demographic'!H826</f>
        <v>0</v>
      </c>
      <c r="AA840" s="182">
        <f>'Initial Info Client Demographic'!I826</f>
        <v>0</v>
      </c>
      <c r="AB840" s="183">
        <f>'Initial Info Client Demographic'!E826</f>
        <v>0</v>
      </c>
      <c r="AC840" s="183">
        <f>'Initial Info Client Demographic'!F826</f>
        <v>0</v>
      </c>
      <c r="AD840" s="183">
        <f>'Initial Info Client Demographic'!G826</f>
        <v>0</v>
      </c>
      <c r="AE840" s="183">
        <f>'Initial Info Client Demographic'!H826</f>
        <v>0</v>
      </c>
      <c r="AF840" s="183">
        <f>'Initial Info Client Demographic'!I826</f>
        <v>0</v>
      </c>
      <c r="AG840" s="183">
        <f>'Initial Info Client Demographic'!J826</f>
        <v>0</v>
      </c>
    </row>
    <row r="841" spans="1:33" ht="50.1" customHeight="1" x14ac:dyDescent="0.25">
      <c r="A841" s="2">
        <f t="shared" si="56"/>
        <v>814</v>
      </c>
      <c r="B841" s="321">
        <f>'Initial Info Client Demographic'!B827</f>
        <v>0</v>
      </c>
      <c r="C841" s="322">
        <f>'Initial Info Client Demographic'!C827</f>
        <v>0</v>
      </c>
      <c r="D841" s="229"/>
      <c r="E841" s="237"/>
      <c r="F841" s="234"/>
      <c r="G841" s="239"/>
      <c r="H841" s="243"/>
      <c r="I841" s="213"/>
      <c r="J841" s="214"/>
      <c r="K841" s="168"/>
      <c r="L841" s="167"/>
      <c r="M841" s="216"/>
      <c r="N841" s="141"/>
      <c r="O841" s="249">
        <f t="shared" si="53"/>
        <v>0</v>
      </c>
      <c r="P841" s="140"/>
      <c r="Q841" s="253">
        <f t="shared" si="54"/>
        <v>0</v>
      </c>
      <c r="R841" s="254">
        <f t="shared" si="55"/>
        <v>0</v>
      </c>
      <c r="S841" s="211"/>
      <c r="U841" s="257">
        <f>'Initial Info Client Demographic'!D827</f>
        <v>0</v>
      </c>
      <c r="W841" s="179">
        <f>'Initial Info Client Demographic'!E827</f>
        <v>0</v>
      </c>
      <c r="X841" s="182">
        <f>'Initial Info Client Demographic'!F827</f>
        <v>0</v>
      </c>
      <c r="Y841" s="183">
        <f>'Initial Info Client Demographic'!G827</f>
        <v>0</v>
      </c>
      <c r="Z841" s="179">
        <f>'Initial Info Client Demographic'!H827</f>
        <v>0</v>
      </c>
      <c r="AA841" s="182">
        <f>'Initial Info Client Demographic'!I827</f>
        <v>0</v>
      </c>
      <c r="AB841" s="183">
        <f>'Initial Info Client Demographic'!E827</f>
        <v>0</v>
      </c>
      <c r="AC841" s="183">
        <f>'Initial Info Client Demographic'!F827</f>
        <v>0</v>
      </c>
      <c r="AD841" s="183">
        <f>'Initial Info Client Demographic'!G827</f>
        <v>0</v>
      </c>
      <c r="AE841" s="183">
        <f>'Initial Info Client Demographic'!H827</f>
        <v>0</v>
      </c>
      <c r="AF841" s="183">
        <f>'Initial Info Client Demographic'!I827</f>
        <v>0</v>
      </c>
      <c r="AG841" s="183">
        <f>'Initial Info Client Demographic'!J827</f>
        <v>0</v>
      </c>
    </row>
    <row r="842" spans="1:33" ht="50.1" customHeight="1" x14ac:dyDescent="0.25">
      <c r="A842" s="2">
        <f t="shared" si="56"/>
        <v>815</v>
      </c>
      <c r="B842" s="319">
        <f>'Initial Info Client Demographic'!B828</f>
        <v>0</v>
      </c>
      <c r="C842" s="320">
        <f>'Initial Info Client Demographic'!C828</f>
        <v>0</v>
      </c>
      <c r="D842" s="244"/>
      <c r="E842" s="236"/>
      <c r="F842" s="259"/>
      <c r="G842" s="238"/>
      <c r="H842" s="242"/>
      <c r="I842" s="213"/>
      <c r="J842" s="214"/>
      <c r="K842" s="169"/>
      <c r="L842" s="166"/>
      <c r="M842" s="215"/>
      <c r="N842" s="123"/>
      <c r="O842" s="249">
        <f t="shared" si="53"/>
        <v>0</v>
      </c>
      <c r="P842" s="96"/>
      <c r="Q842" s="251">
        <f t="shared" si="54"/>
        <v>0</v>
      </c>
      <c r="R842" s="252">
        <f t="shared" si="55"/>
        <v>0</v>
      </c>
      <c r="S842" s="211"/>
      <c r="U842" s="257">
        <f>'Initial Info Client Demographic'!D828</f>
        <v>0</v>
      </c>
      <c r="W842" s="179">
        <f>'Initial Info Client Demographic'!E828</f>
        <v>0</v>
      </c>
      <c r="X842" s="182">
        <f>'Initial Info Client Demographic'!F828</f>
        <v>0</v>
      </c>
      <c r="Y842" s="183">
        <f>'Initial Info Client Demographic'!G828</f>
        <v>0</v>
      </c>
      <c r="Z842" s="179">
        <f>'Initial Info Client Demographic'!H828</f>
        <v>0</v>
      </c>
      <c r="AA842" s="182">
        <f>'Initial Info Client Demographic'!I828</f>
        <v>0</v>
      </c>
      <c r="AB842" s="183">
        <f>'Initial Info Client Demographic'!E828</f>
        <v>0</v>
      </c>
      <c r="AC842" s="183">
        <f>'Initial Info Client Demographic'!F828</f>
        <v>0</v>
      </c>
      <c r="AD842" s="183">
        <f>'Initial Info Client Demographic'!G828</f>
        <v>0</v>
      </c>
      <c r="AE842" s="183">
        <f>'Initial Info Client Demographic'!H828</f>
        <v>0</v>
      </c>
      <c r="AF842" s="183">
        <f>'Initial Info Client Demographic'!I828</f>
        <v>0</v>
      </c>
      <c r="AG842" s="183">
        <f>'Initial Info Client Demographic'!J828</f>
        <v>0</v>
      </c>
    </row>
    <row r="843" spans="1:33" ht="50.1" customHeight="1" x14ac:dyDescent="0.25">
      <c r="A843" s="2">
        <f t="shared" si="56"/>
        <v>816</v>
      </c>
      <c r="B843" s="321">
        <f>'Initial Info Client Demographic'!B829</f>
        <v>0</v>
      </c>
      <c r="C843" s="322">
        <f>'Initial Info Client Demographic'!C829</f>
        <v>0</v>
      </c>
      <c r="D843" s="229"/>
      <c r="E843" s="237"/>
      <c r="F843" s="234"/>
      <c r="G843" s="239"/>
      <c r="H843" s="243"/>
      <c r="I843" s="213"/>
      <c r="J843" s="214"/>
      <c r="K843" s="168"/>
      <c r="L843" s="167"/>
      <c r="M843" s="216"/>
      <c r="N843" s="141"/>
      <c r="O843" s="249">
        <f t="shared" si="53"/>
        <v>0</v>
      </c>
      <c r="P843" s="140"/>
      <c r="Q843" s="253">
        <f t="shared" si="54"/>
        <v>0</v>
      </c>
      <c r="R843" s="254">
        <f t="shared" si="55"/>
        <v>0</v>
      </c>
      <c r="S843" s="211"/>
      <c r="U843" s="257">
        <f>'Initial Info Client Demographic'!D829</f>
        <v>0</v>
      </c>
      <c r="W843" s="179">
        <f>'Initial Info Client Demographic'!E829</f>
        <v>0</v>
      </c>
      <c r="X843" s="182">
        <f>'Initial Info Client Demographic'!F829</f>
        <v>0</v>
      </c>
      <c r="Y843" s="183">
        <f>'Initial Info Client Demographic'!G829</f>
        <v>0</v>
      </c>
      <c r="Z843" s="179">
        <f>'Initial Info Client Demographic'!H829</f>
        <v>0</v>
      </c>
      <c r="AA843" s="182">
        <f>'Initial Info Client Demographic'!I829</f>
        <v>0</v>
      </c>
      <c r="AB843" s="183">
        <f>'Initial Info Client Demographic'!E829</f>
        <v>0</v>
      </c>
      <c r="AC843" s="183">
        <f>'Initial Info Client Demographic'!F829</f>
        <v>0</v>
      </c>
      <c r="AD843" s="183">
        <f>'Initial Info Client Demographic'!G829</f>
        <v>0</v>
      </c>
      <c r="AE843" s="183">
        <f>'Initial Info Client Demographic'!H829</f>
        <v>0</v>
      </c>
      <c r="AF843" s="183">
        <f>'Initial Info Client Demographic'!I829</f>
        <v>0</v>
      </c>
      <c r="AG843" s="183">
        <f>'Initial Info Client Demographic'!J829</f>
        <v>0</v>
      </c>
    </row>
    <row r="844" spans="1:33" ht="50.1" customHeight="1" x14ac:dyDescent="0.25">
      <c r="A844" s="2">
        <f t="shared" si="56"/>
        <v>817</v>
      </c>
      <c r="B844" s="319">
        <f>'Initial Info Client Demographic'!B830</f>
        <v>0</v>
      </c>
      <c r="C844" s="320">
        <f>'Initial Info Client Demographic'!C830</f>
        <v>0</v>
      </c>
      <c r="D844" s="244"/>
      <c r="E844" s="236"/>
      <c r="F844" s="259"/>
      <c r="G844" s="238"/>
      <c r="H844" s="242"/>
      <c r="I844" s="213"/>
      <c r="J844" s="214"/>
      <c r="K844" s="169"/>
      <c r="L844" s="166"/>
      <c r="M844" s="215"/>
      <c r="N844" s="123"/>
      <c r="O844" s="249">
        <f t="shared" si="53"/>
        <v>0</v>
      </c>
      <c r="P844" s="96"/>
      <c r="Q844" s="251">
        <f t="shared" si="54"/>
        <v>0</v>
      </c>
      <c r="R844" s="252">
        <f t="shared" si="55"/>
        <v>0</v>
      </c>
      <c r="S844" s="211"/>
      <c r="U844" s="257">
        <f>'Initial Info Client Demographic'!D830</f>
        <v>0</v>
      </c>
      <c r="W844" s="179">
        <f>'Initial Info Client Demographic'!E830</f>
        <v>0</v>
      </c>
      <c r="X844" s="182">
        <f>'Initial Info Client Demographic'!F830</f>
        <v>0</v>
      </c>
      <c r="Y844" s="183">
        <f>'Initial Info Client Demographic'!G830</f>
        <v>0</v>
      </c>
      <c r="Z844" s="179">
        <f>'Initial Info Client Demographic'!H830</f>
        <v>0</v>
      </c>
      <c r="AA844" s="182">
        <f>'Initial Info Client Demographic'!I830</f>
        <v>0</v>
      </c>
      <c r="AB844" s="183">
        <f>'Initial Info Client Demographic'!E830</f>
        <v>0</v>
      </c>
      <c r="AC844" s="183">
        <f>'Initial Info Client Demographic'!F830</f>
        <v>0</v>
      </c>
      <c r="AD844" s="183">
        <f>'Initial Info Client Demographic'!G830</f>
        <v>0</v>
      </c>
      <c r="AE844" s="183">
        <f>'Initial Info Client Demographic'!H830</f>
        <v>0</v>
      </c>
      <c r="AF844" s="183">
        <f>'Initial Info Client Demographic'!I830</f>
        <v>0</v>
      </c>
      <c r="AG844" s="183">
        <f>'Initial Info Client Demographic'!J830</f>
        <v>0</v>
      </c>
    </row>
    <row r="845" spans="1:33" ht="50.1" customHeight="1" x14ac:dyDescent="0.25">
      <c r="A845" s="2">
        <f t="shared" si="56"/>
        <v>818</v>
      </c>
      <c r="B845" s="321">
        <f>'Initial Info Client Demographic'!B831</f>
        <v>0</v>
      </c>
      <c r="C845" s="322">
        <f>'Initial Info Client Demographic'!C831</f>
        <v>0</v>
      </c>
      <c r="D845" s="229"/>
      <c r="E845" s="237"/>
      <c r="F845" s="234"/>
      <c r="G845" s="239"/>
      <c r="H845" s="243"/>
      <c r="I845" s="213"/>
      <c r="J845" s="214"/>
      <c r="K845" s="168"/>
      <c r="L845" s="167"/>
      <c r="M845" s="216"/>
      <c r="N845" s="141"/>
      <c r="O845" s="249">
        <f t="shared" si="53"/>
        <v>0</v>
      </c>
      <c r="P845" s="140"/>
      <c r="Q845" s="253">
        <f t="shared" si="54"/>
        <v>0</v>
      </c>
      <c r="R845" s="254">
        <f t="shared" si="55"/>
        <v>0</v>
      </c>
      <c r="S845" s="211"/>
      <c r="U845" s="257">
        <f>'Initial Info Client Demographic'!D831</f>
        <v>0</v>
      </c>
      <c r="W845" s="179">
        <f>'Initial Info Client Demographic'!E831</f>
        <v>0</v>
      </c>
      <c r="X845" s="182">
        <f>'Initial Info Client Demographic'!F831</f>
        <v>0</v>
      </c>
      <c r="Y845" s="183">
        <f>'Initial Info Client Demographic'!G831</f>
        <v>0</v>
      </c>
      <c r="Z845" s="179">
        <f>'Initial Info Client Demographic'!H831</f>
        <v>0</v>
      </c>
      <c r="AA845" s="182">
        <f>'Initial Info Client Demographic'!I831</f>
        <v>0</v>
      </c>
      <c r="AB845" s="183">
        <f>'Initial Info Client Demographic'!E831</f>
        <v>0</v>
      </c>
      <c r="AC845" s="183">
        <f>'Initial Info Client Demographic'!F831</f>
        <v>0</v>
      </c>
      <c r="AD845" s="183">
        <f>'Initial Info Client Demographic'!G831</f>
        <v>0</v>
      </c>
      <c r="AE845" s="183">
        <f>'Initial Info Client Demographic'!H831</f>
        <v>0</v>
      </c>
      <c r="AF845" s="183">
        <f>'Initial Info Client Demographic'!I831</f>
        <v>0</v>
      </c>
      <c r="AG845" s="183">
        <f>'Initial Info Client Demographic'!J831</f>
        <v>0</v>
      </c>
    </row>
    <row r="846" spans="1:33" ht="50.1" customHeight="1" x14ac:dyDescent="0.25">
      <c r="A846" s="2">
        <f t="shared" si="56"/>
        <v>819</v>
      </c>
      <c r="B846" s="319">
        <f>'Initial Info Client Demographic'!B832</f>
        <v>0</v>
      </c>
      <c r="C846" s="320">
        <f>'Initial Info Client Demographic'!C832</f>
        <v>0</v>
      </c>
      <c r="D846" s="244"/>
      <c r="E846" s="236"/>
      <c r="F846" s="259"/>
      <c r="G846" s="240"/>
      <c r="H846" s="242"/>
      <c r="I846" s="213"/>
      <c r="J846" s="214"/>
      <c r="K846" s="169"/>
      <c r="L846" s="166"/>
      <c r="M846" s="215"/>
      <c r="N846" s="123"/>
      <c r="O846" s="249">
        <f t="shared" si="53"/>
        <v>0</v>
      </c>
      <c r="P846" s="96"/>
      <c r="Q846" s="251">
        <f t="shared" si="54"/>
        <v>0</v>
      </c>
      <c r="R846" s="252">
        <f t="shared" si="55"/>
        <v>0</v>
      </c>
      <c r="S846" s="211"/>
      <c r="U846" s="257">
        <f>'Initial Info Client Demographic'!D832</f>
        <v>0</v>
      </c>
      <c r="W846" s="179">
        <f>'Initial Info Client Demographic'!E832</f>
        <v>0</v>
      </c>
      <c r="X846" s="182">
        <f>'Initial Info Client Demographic'!F832</f>
        <v>0</v>
      </c>
      <c r="Y846" s="183">
        <f>'Initial Info Client Demographic'!G832</f>
        <v>0</v>
      </c>
      <c r="Z846" s="179">
        <f>'Initial Info Client Demographic'!H832</f>
        <v>0</v>
      </c>
      <c r="AA846" s="182">
        <f>'Initial Info Client Demographic'!I832</f>
        <v>0</v>
      </c>
      <c r="AB846" s="183">
        <f>'Initial Info Client Demographic'!E832</f>
        <v>0</v>
      </c>
      <c r="AC846" s="183">
        <f>'Initial Info Client Demographic'!F832</f>
        <v>0</v>
      </c>
      <c r="AD846" s="183">
        <f>'Initial Info Client Demographic'!G832</f>
        <v>0</v>
      </c>
      <c r="AE846" s="183">
        <f>'Initial Info Client Demographic'!H832</f>
        <v>0</v>
      </c>
      <c r="AF846" s="183">
        <f>'Initial Info Client Demographic'!I832</f>
        <v>0</v>
      </c>
      <c r="AG846" s="183">
        <f>'Initial Info Client Demographic'!J832</f>
        <v>0</v>
      </c>
    </row>
    <row r="847" spans="1:33" ht="50.1" customHeight="1" x14ac:dyDescent="0.25">
      <c r="A847" s="2">
        <f t="shared" si="56"/>
        <v>820</v>
      </c>
      <c r="B847" s="321">
        <f>'Initial Info Client Demographic'!B833</f>
        <v>0</v>
      </c>
      <c r="C847" s="322">
        <f>'Initial Info Client Demographic'!C833</f>
        <v>0</v>
      </c>
      <c r="D847" s="229"/>
      <c r="E847" s="237"/>
      <c r="F847" s="234"/>
      <c r="G847" s="241"/>
      <c r="H847" s="243"/>
      <c r="I847" s="213"/>
      <c r="J847" s="214"/>
      <c r="K847" s="168"/>
      <c r="L847" s="167"/>
      <c r="M847" s="216"/>
      <c r="N847" s="141"/>
      <c r="O847" s="249">
        <f t="shared" si="53"/>
        <v>0</v>
      </c>
      <c r="P847" s="140"/>
      <c r="Q847" s="253">
        <f t="shared" si="54"/>
        <v>0</v>
      </c>
      <c r="R847" s="254">
        <f t="shared" si="55"/>
        <v>0</v>
      </c>
      <c r="S847" s="211"/>
      <c r="U847" s="257">
        <f>'Initial Info Client Demographic'!D833</f>
        <v>0</v>
      </c>
      <c r="W847" s="179">
        <f>'Initial Info Client Demographic'!E833</f>
        <v>0</v>
      </c>
      <c r="X847" s="182">
        <f>'Initial Info Client Demographic'!F833</f>
        <v>0</v>
      </c>
      <c r="Y847" s="183">
        <f>'Initial Info Client Demographic'!G833</f>
        <v>0</v>
      </c>
      <c r="Z847" s="179">
        <f>'Initial Info Client Demographic'!H833</f>
        <v>0</v>
      </c>
      <c r="AA847" s="182">
        <f>'Initial Info Client Demographic'!I833</f>
        <v>0</v>
      </c>
      <c r="AB847" s="183">
        <f>'Initial Info Client Demographic'!E833</f>
        <v>0</v>
      </c>
      <c r="AC847" s="183">
        <f>'Initial Info Client Demographic'!F833</f>
        <v>0</v>
      </c>
      <c r="AD847" s="183">
        <f>'Initial Info Client Demographic'!G833</f>
        <v>0</v>
      </c>
      <c r="AE847" s="183">
        <f>'Initial Info Client Demographic'!H833</f>
        <v>0</v>
      </c>
      <c r="AF847" s="183">
        <f>'Initial Info Client Demographic'!I833</f>
        <v>0</v>
      </c>
      <c r="AG847" s="183">
        <f>'Initial Info Client Demographic'!J833</f>
        <v>0</v>
      </c>
    </row>
    <row r="848" spans="1:33" ht="50.1" customHeight="1" x14ac:dyDescent="0.25">
      <c r="A848" s="2">
        <f t="shared" si="56"/>
        <v>821</v>
      </c>
      <c r="B848" s="319">
        <f>'Initial Info Client Demographic'!B834</f>
        <v>0</v>
      </c>
      <c r="C848" s="320">
        <f>'Initial Info Client Demographic'!C834</f>
        <v>0</v>
      </c>
      <c r="D848" s="244"/>
      <c r="E848" s="236"/>
      <c r="F848" s="259"/>
      <c r="G848" s="238"/>
      <c r="H848" s="242"/>
      <c r="I848" s="213"/>
      <c r="J848" s="214"/>
      <c r="K848" s="169"/>
      <c r="L848" s="166"/>
      <c r="M848" s="215"/>
      <c r="N848" s="123"/>
      <c r="O848" s="249">
        <f t="shared" si="53"/>
        <v>0</v>
      </c>
      <c r="P848" s="96"/>
      <c r="Q848" s="251">
        <f t="shared" si="54"/>
        <v>0</v>
      </c>
      <c r="R848" s="252">
        <f t="shared" si="55"/>
        <v>0</v>
      </c>
      <c r="S848" s="211"/>
      <c r="U848" s="257">
        <f>'Initial Info Client Demographic'!D834</f>
        <v>0</v>
      </c>
      <c r="W848" s="179">
        <f>'Initial Info Client Demographic'!E834</f>
        <v>0</v>
      </c>
      <c r="X848" s="182">
        <f>'Initial Info Client Demographic'!F834</f>
        <v>0</v>
      </c>
      <c r="Y848" s="183">
        <f>'Initial Info Client Demographic'!G834</f>
        <v>0</v>
      </c>
      <c r="Z848" s="179">
        <f>'Initial Info Client Demographic'!H834</f>
        <v>0</v>
      </c>
      <c r="AA848" s="182">
        <f>'Initial Info Client Demographic'!I834</f>
        <v>0</v>
      </c>
      <c r="AB848" s="183">
        <f>'Initial Info Client Demographic'!E834</f>
        <v>0</v>
      </c>
      <c r="AC848" s="183">
        <f>'Initial Info Client Demographic'!F834</f>
        <v>0</v>
      </c>
      <c r="AD848" s="183">
        <f>'Initial Info Client Demographic'!G834</f>
        <v>0</v>
      </c>
      <c r="AE848" s="183">
        <f>'Initial Info Client Demographic'!H834</f>
        <v>0</v>
      </c>
      <c r="AF848" s="183">
        <f>'Initial Info Client Demographic'!I834</f>
        <v>0</v>
      </c>
      <c r="AG848" s="183">
        <f>'Initial Info Client Demographic'!J834</f>
        <v>0</v>
      </c>
    </row>
    <row r="849" spans="1:33" ht="50.1" customHeight="1" x14ac:dyDescent="0.25">
      <c r="A849" s="2">
        <f t="shared" si="56"/>
        <v>822</v>
      </c>
      <c r="B849" s="321">
        <f>'Initial Info Client Demographic'!B835</f>
        <v>0</v>
      </c>
      <c r="C849" s="322">
        <f>'Initial Info Client Demographic'!C835</f>
        <v>0</v>
      </c>
      <c r="D849" s="229"/>
      <c r="E849" s="237"/>
      <c r="F849" s="234"/>
      <c r="G849" s="239"/>
      <c r="H849" s="243"/>
      <c r="I849" s="213"/>
      <c r="J849" s="214"/>
      <c r="K849" s="168"/>
      <c r="L849" s="167"/>
      <c r="M849" s="216"/>
      <c r="N849" s="141"/>
      <c r="O849" s="249">
        <f t="shared" si="53"/>
        <v>0</v>
      </c>
      <c r="P849" s="140"/>
      <c r="Q849" s="253">
        <f t="shared" si="54"/>
        <v>0</v>
      </c>
      <c r="R849" s="254">
        <f t="shared" si="55"/>
        <v>0</v>
      </c>
      <c r="S849" s="211"/>
      <c r="U849" s="257">
        <f>'Initial Info Client Demographic'!D835</f>
        <v>0</v>
      </c>
      <c r="W849" s="179">
        <f>'Initial Info Client Demographic'!E835</f>
        <v>0</v>
      </c>
      <c r="X849" s="182">
        <f>'Initial Info Client Demographic'!F835</f>
        <v>0</v>
      </c>
      <c r="Y849" s="183">
        <f>'Initial Info Client Demographic'!G835</f>
        <v>0</v>
      </c>
      <c r="Z849" s="179">
        <f>'Initial Info Client Demographic'!H835</f>
        <v>0</v>
      </c>
      <c r="AA849" s="182">
        <f>'Initial Info Client Demographic'!I835</f>
        <v>0</v>
      </c>
      <c r="AB849" s="183">
        <f>'Initial Info Client Demographic'!E835</f>
        <v>0</v>
      </c>
      <c r="AC849" s="183">
        <f>'Initial Info Client Demographic'!F835</f>
        <v>0</v>
      </c>
      <c r="AD849" s="183">
        <f>'Initial Info Client Demographic'!G835</f>
        <v>0</v>
      </c>
      <c r="AE849" s="183">
        <f>'Initial Info Client Demographic'!H835</f>
        <v>0</v>
      </c>
      <c r="AF849" s="183">
        <f>'Initial Info Client Demographic'!I835</f>
        <v>0</v>
      </c>
      <c r="AG849" s="183">
        <f>'Initial Info Client Demographic'!J835</f>
        <v>0</v>
      </c>
    </row>
    <row r="850" spans="1:33" ht="50.1" customHeight="1" x14ac:dyDescent="0.25">
      <c r="A850" s="2">
        <f t="shared" si="56"/>
        <v>823</v>
      </c>
      <c r="B850" s="319">
        <f>'Initial Info Client Demographic'!B836</f>
        <v>0</v>
      </c>
      <c r="C850" s="320">
        <f>'Initial Info Client Demographic'!C836</f>
        <v>0</v>
      </c>
      <c r="D850" s="244"/>
      <c r="E850" s="236"/>
      <c r="F850" s="259"/>
      <c r="G850" s="238"/>
      <c r="H850" s="242"/>
      <c r="I850" s="213"/>
      <c r="J850" s="214"/>
      <c r="K850" s="169"/>
      <c r="L850" s="166"/>
      <c r="M850" s="215"/>
      <c r="N850" s="123"/>
      <c r="O850" s="249">
        <f t="shared" si="53"/>
        <v>0</v>
      </c>
      <c r="P850" s="96"/>
      <c r="Q850" s="251">
        <f t="shared" si="54"/>
        <v>0</v>
      </c>
      <c r="R850" s="252">
        <f t="shared" si="55"/>
        <v>0</v>
      </c>
      <c r="S850" s="211"/>
      <c r="U850" s="257">
        <f>'Initial Info Client Demographic'!D836</f>
        <v>0</v>
      </c>
      <c r="W850" s="179">
        <f>'Initial Info Client Demographic'!E836</f>
        <v>0</v>
      </c>
      <c r="X850" s="182">
        <f>'Initial Info Client Demographic'!F836</f>
        <v>0</v>
      </c>
      <c r="Y850" s="183">
        <f>'Initial Info Client Demographic'!G836</f>
        <v>0</v>
      </c>
      <c r="Z850" s="179">
        <f>'Initial Info Client Demographic'!H836</f>
        <v>0</v>
      </c>
      <c r="AA850" s="182">
        <f>'Initial Info Client Demographic'!I836</f>
        <v>0</v>
      </c>
      <c r="AB850" s="183">
        <f>'Initial Info Client Demographic'!E836</f>
        <v>0</v>
      </c>
      <c r="AC850" s="183">
        <f>'Initial Info Client Demographic'!F836</f>
        <v>0</v>
      </c>
      <c r="AD850" s="183">
        <f>'Initial Info Client Demographic'!G836</f>
        <v>0</v>
      </c>
      <c r="AE850" s="183">
        <f>'Initial Info Client Demographic'!H836</f>
        <v>0</v>
      </c>
      <c r="AF850" s="183">
        <f>'Initial Info Client Demographic'!I836</f>
        <v>0</v>
      </c>
      <c r="AG850" s="183">
        <f>'Initial Info Client Demographic'!J836</f>
        <v>0</v>
      </c>
    </row>
    <row r="851" spans="1:33" ht="50.1" customHeight="1" x14ac:dyDescent="0.25">
      <c r="A851" s="2">
        <f t="shared" si="56"/>
        <v>824</v>
      </c>
      <c r="B851" s="321">
        <f>'Initial Info Client Demographic'!B837</f>
        <v>0</v>
      </c>
      <c r="C851" s="322">
        <f>'Initial Info Client Demographic'!C837</f>
        <v>0</v>
      </c>
      <c r="D851" s="229"/>
      <c r="E851" s="237"/>
      <c r="F851" s="234"/>
      <c r="G851" s="239"/>
      <c r="H851" s="243"/>
      <c r="I851" s="213"/>
      <c r="J851" s="214"/>
      <c r="K851" s="168"/>
      <c r="L851" s="167"/>
      <c r="M851" s="216"/>
      <c r="N851" s="141"/>
      <c r="O851" s="249">
        <f t="shared" si="53"/>
        <v>0</v>
      </c>
      <c r="P851" s="140"/>
      <c r="Q851" s="253">
        <f t="shared" si="54"/>
        <v>0</v>
      </c>
      <c r="R851" s="254">
        <f t="shared" si="55"/>
        <v>0</v>
      </c>
      <c r="S851" s="211"/>
      <c r="U851" s="257">
        <f>'Initial Info Client Demographic'!D837</f>
        <v>0</v>
      </c>
      <c r="W851" s="179">
        <f>'Initial Info Client Demographic'!E837</f>
        <v>0</v>
      </c>
      <c r="X851" s="182">
        <f>'Initial Info Client Demographic'!F837</f>
        <v>0</v>
      </c>
      <c r="Y851" s="183">
        <f>'Initial Info Client Demographic'!G837</f>
        <v>0</v>
      </c>
      <c r="Z851" s="179">
        <f>'Initial Info Client Demographic'!H837</f>
        <v>0</v>
      </c>
      <c r="AA851" s="182">
        <f>'Initial Info Client Demographic'!I837</f>
        <v>0</v>
      </c>
      <c r="AB851" s="183">
        <f>'Initial Info Client Demographic'!E837</f>
        <v>0</v>
      </c>
      <c r="AC851" s="183">
        <f>'Initial Info Client Demographic'!F837</f>
        <v>0</v>
      </c>
      <c r="AD851" s="183">
        <f>'Initial Info Client Demographic'!G837</f>
        <v>0</v>
      </c>
      <c r="AE851" s="183">
        <f>'Initial Info Client Demographic'!H837</f>
        <v>0</v>
      </c>
      <c r="AF851" s="183">
        <f>'Initial Info Client Demographic'!I837</f>
        <v>0</v>
      </c>
      <c r="AG851" s="183">
        <f>'Initial Info Client Demographic'!J837</f>
        <v>0</v>
      </c>
    </row>
    <row r="852" spans="1:33" ht="50.1" customHeight="1" x14ac:dyDescent="0.25">
      <c r="A852" s="2">
        <f t="shared" si="56"/>
        <v>825</v>
      </c>
      <c r="B852" s="319">
        <f>'Initial Info Client Demographic'!B838</f>
        <v>0</v>
      </c>
      <c r="C852" s="320">
        <f>'Initial Info Client Demographic'!C838</f>
        <v>0</v>
      </c>
      <c r="D852" s="244"/>
      <c r="E852" s="236"/>
      <c r="F852" s="259"/>
      <c r="G852" s="238"/>
      <c r="H852" s="242"/>
      <c r="I852" s="213"/>
      <c r="J852" s="214"/>
      <c r="K852" s="169"/>
      <c r="L852" s="166"/>
      <c r="M852" s="215"/>
      <c r="N852" s="123"/>
      <c r="O852" s="249">
        <f t="shared" si="53"/>
        <v>0</v>
      </c>
      <c r="P852" s="96"/>
      <c r="Q852" s="251">
        <f t="shared" si="54"/>
        <v>0</v>
      </c>
      <c r="R852" s="252">
        <f t="shared" si="55"/>
        <v>0</v>
      </c>
      <c r="S852" s="211"/>
      <c r="U852" s="257">
        <f>'Initial Info Client Demographic'!D838</f>
        <v>0</v>
      </c>
      <c r="W852" s="179">
        <f>'Initial Info Client Demographic'!E838</f>
        <v>0</v>
      </c>
      <c r="X852" s="182">
        <f>'Initial Info Client Demographic'!F838</f>
        <v>0</v>
      </c>
      <c r="Y852" s="183">
        <f>'Initial Info Client Demographic'!G838</f>
        <v>0</v>
      </c>
      <c r="Z852" s="179">
        <f>'Initial Info Client Demographic'!H838</f>
        <v>0</v>
      </c>
      <c r="AA852" s="182">
        <f>'Initial Info Client Demographic'!I838</f>
        <v>0</v>
      </c>
      <c r="AB852" s="183">
        <f>'Initial Info Client Demographic'!E838</f>
        <v>0</v>
      </c>
      <c r="AC852" s="183">
        <f>'Initial Info Client Demographic'!F838</f>
        <v>0</v>
      </c>
      <c r="AD852" s="183">
        <f>'Initial Info Client Demographic'!G838</f>
        <v>0</v>
      </c>
      <c r="AE852" s="183">
        <f>'Initial Info Client Demographic'!H838</f>
        <v>0</v>
      </c>
      <c r="AF852" s="183">
        <f>'Initial Info Client Demographic'!I838</f>
        <v>0</v>
      </c>
      <c r="AG852" s="183">
        <f>'Initial Info Client Demographic'!J838</f>
        <v>0</v>
      </c>
    </row>
    <row r="853" spans="1:33" ht="50.1" customHeight="1" x14ac:dyDescent="0.25">
      <c r="A853" s="2">
        <f t="shared" si="56"/>
        <v>826</v>
      </c>
      <c r="B853" s="321">
        <f>'Initial Info Client Demographic'!B839</f>
        <v>0</v>
      </c>
      <c r="C853" s="322">
        <f>'Initial Info Client Demographic'!C839</f>
        <v>0</v>
      </c>
      <c r="D853" s="229"/>
      <c r="E853" s="237"/>
      <c r="F853" s="234"/>
      <c r="G853" s="239"/>
      <c r="H853" s="243"/>
      <c r="I853" s="213"/>
      <c r="J853" s="214"/>
      <c r="K853" s="168"/>
      <c r="L853" s="167"/>
      <c r="M853" s="216"/>
      <c r="N853" s="141"/>
      <c r="O853" s="249">
        <f t="shared" si="53"/>
        <v>0</v>
      </c>
      <c r="P853" s="140"/>
      <c r="Q853" s="253">
        <f t="shared" si="54"/>
        <v>0</v>
      </c>
      <c r="R853" s="254">
        <f t="shared" si="55"/>
        <v>0</v>
      </c>
      <c r="S853" s="211"/>
      <c r="U853" s="257">
        <f>'Initial Info Client Demographic'!D839</f>
        <v>0</v>
      </c>
      <c r="W853" s="179">
        <f>'Initial Info Client Demographic'!E839</f>
        <v>0</v>
      </c>
      <c r="X853" s="182">
        <f>'Initial Info Client Demographic'!F839</f>
        <v>0</v>
      </c>
      <c r="Y853" s="183">
        <f>'Initial Info Client Demographic'!G839</f>
        <v>0</v>
      </c>
      <c r="Z853" s="179">
        <f>'Initial Info Client Demographic'!H839</f>
        <v>0</v>
      </c>
      <c r="AA853" s="182">
        <f>'Initial Info Client Demographic'!I839</f>
        <v>0</v>
      </c>
      <c r="AB853" s="183">
        <f>'Initial Info Client Demographic'!E839</f>
        <v>0</v>
      </c>
      <c r="AC853" s="183">
        <f>'Initial Info Client Demographic'!F839</f>
        <v>0</v>
      </c>
      <c r="AD853" s="183">
        <f>'Initial Info Client Demographic'!G839</f>
        <v>0</v>
      </c>
      <c r="AE853" s="183">
        <f>'Initial Info Client Demographic'!H839</f>
        <v>0</v>
      </c>
      <c r="AF853" s="183">
        <f>'Initial Info Client Demographic'!I839</f>
        <v>0</v>
      </c>
      <c r="AG853" s="183">
        <f>'Initial Info Client Demographic'!J839</f>
        <v>0</v>
      </c>
    </row>
    <row r="854" spans="1:33" ht="50.1" customHeight="1" x14ac:dyDescent="0.25">
      <c r="A854" s="2">
        <f t="shared" si="56"/>
        <v>827</v>
      </c>
      <c r="B854" s="319">
        <f>'Initial Info Client Demographic'!B840</f>
        <v>0</v>
      </c>
      <c r="C854" s="320">
        <f>'Initial Info Client Demographic'!C840</f>
        <v>0</v>
      </c>
      <c r="D854" s="244"/>
      <c r="E854" s="236"/>
      <c r="F854" s="259"/>
      <c r="G854" s="238"/>
      <c r="H854" s="242"/>
      <c r="I854" s="213"/>
      <c r="J854" s="214"/>
      <c r="K854" s="169"/>
      <c r="L854" s="166"/>
      <c r="M854" s="215"/>
      <c r="N854" s="123"/>
      <c r="O854" s="249">
        <f t="shared" si="53"/>
        <v>0</v>
      </c>
      <c r="P854" s="96"/>
      <c r="Q854" s="251">
        <f t="shared" si="54"/>
        <v>0</v>
      </c>
      <c r="R854" s="252">
        <f t="shared" si="55"/>
        <v>0</v>
      </c>
      <c r="S854" s="211"/>
      <c r="U854" s="257">
        <f>'Initial Info Client Demographic'!D840</f>
        <v>0</v>
      </c>
      <c r="W854" s="179">
        <f>'Initial Info Client Demographic'!E840</f>
        <v>0</v>
      </c>
      <c r="X854" s="182">
        <f>'Initial Info Client Demographic'!F840</f>
        <v>0</v>
      </c>
      <c r="Y854" s="183">
        <f>'Initial Info Client Demographic'!G840</f>
        <v>0</v>
      </c>
      <c r="Z854" s="179">
        <f>'Initial Info Client Demographic'!H840</f>
        <v>0</v>
      </c>
      <c r="AA854" s="182">
        <f>'Initial Info Client Demographic'!I840</f>
        <v>0</v>
      </c>
      <c r="AB854" s="183">
        <f>'Initial Info Client Demographic'!E840</f>
        <v>0</v>
      </c>
      <c r="AC854" s="183">
        <f>'Initial Info Client Demographic'!F840</f>
        <v>0</v>
      </c>
      <c r="AD854" s="183">
        <f>'Initial Info Client Demographic'!G840</f>
        <v>0</v>
      </c>
      <c r="AE854" s="183">
        <f>'Initial Info Client Demographic'!H840</f>
        <v>0</v>
      </c>
      <c r="AF854" s="183">
        <f>'Initial Info Client Demographic'!I840</f>
        <v>0</v>
      </c>
      <c r="AG854" s="183">
        <f>'Initial Info Client Demographic'!J840</f>
        <v>0</v>
      </c>
    </row>
    <row r="855" spans="1:33" ht="50.1" customHeight="1" x14ac:dyDescent="0.25">
      <c r="A855" s="2">
        <f t="shared" si="56"/>
        <v>828</v>
      </c>
      <c r="B855" s="321">
        <f>'Initial Info Client Demographic'!B841</f>
        <v>0</v>
      </c>
      <c r="C855" s="322">
        <f>'Initial Info Client Demographic'!C841</f>
        <v>0</v>
      </c>
      <c r="D855" s="229"/>
      <c r="E855" s="237"/>
      <c r="F855" s="234"/>
      <c r="G855" s="239"/>
      <c r="H855" s="243"/>
      <c r="I855" s="213"/>
      <c r="J855" s="214"/>
      <c r="K855" s="168"/>
      <c r="L855" s="167"/>
      <c r="M855" s="216"/>
      <c r="N855" s="141"/>
      <c r="O855" s="249">
        <f t="shared" si="53"/>
        <v>0</v>
      </c>
      <c r="P855" s="140"/>
      <c r="Q855" s="253">
        <f t="shared" si="54"/>
        <v>0</v>
      </c>
      <c r="R855" s="254">
        <f t="shared" si="55"/>
        <v>0</v>
      </c>
      <c r="S855" s="211"/>
      <c r="U855" s="257">
        <f>'Initial Info Client Demographic'!D841</f>
        <v>0</v>
      </c>
      <c r="W855" s="179">
        <f>'Initial Info Client Demographic'!E841</f>
        <v>0</v>
      </c>
      <c r="X855" s="182">
        <f>'Initial Info Client Demographic'!F841</f>
        <v>0</v>
      </c>
      <c r="Y855" s="183">
        <f>'Initial Info Client Demographic'!G841</f>
        <v>0</v>
      </c>
      <c r="Z855" s="179">
        <f>'Initial Info Client Demographic'!H841</f>
        <v>0</v>
      </c>
      <c r="AA855" s="182">
        <f>'Initial Info Client Demographic'!I841</f>
        <v>0</v>
      </c>
      <c r="AB855" s="183">
        <f>'Initial Info Client Demographic'!E841</f>
        <v>0</v>
      </c>
      <c r="AC855" s="183">
        <f>'Initial Info Client Demographic'!F841</f>
        <v>0</v>
      </c>
      <c r="AD855" s="183">
        <f>'Initial Info Client Demographic'!G841</f>
        <v>0</v>
      </c>
      <c r="AE855" s="183">
        <f>'Initial Info Client Demographic'!H841</f>
        <v>0</v>
      </c>
      <c r="AF855" s="183">
        <f>'Initial Info Client Demographic'!I841</f>
        <v>0</v>
      </c>
      <c r="AG855" s="183">
        <f>'Initial Info Client Demographic'!J841</f>
        <v>0</v>
      </c>
    </row>
    <row r="856" spans="1:33" ht="50.1" customHeight="1" x14ac:dyDescent="0.25">
      <c r="A856" s="2">
        <f t="shared" si="56"/>
        <v>829</v>
      </c>
      <c r="B856" s="319">
        <f>'Initial Info Client Demographic'!B842</f>
        <v>0</v>
      </c>
      <c r="C856" s="320">
        <f>'Initial Info Client Demographic'!C842</f>
        <v>0</v>
      </c>
      <c r="D856" s="244"/>
      <c r="E856" s="236"/>
      <c r="F856" s="259"/>
      <c r="G856" s="240"/>
      <c r="H856" s="242"/>
      <c r="I856" s="213"/>
      <c r="J856" s="214"/>
      <c r="K856" s="169"/>
      <c r="L856" s="166"/>
      <c r="M856" s="215"/>
      <c r="N856" s="123"/>
      <c r="O856" s="249">
        <f t="shared" si="53"/>
        <v>0</v>
      </c>
      <c r="P856" s="96"/>
      <c r="Q856" s="251">
        <f t="shared" si="54"/>
        <v>0</v>
      </c>
      <c r="R856" s="252">
        <f t="shared" si="55"/>
        <v>0</v>
      </c>
      <c r="S856" s="211"/>
      <c r="U856" s="257">
        <f>'Initial Info Client Demographic'!D842</f>
        <v>0</v>
      </c>
      <c r="W856" s="179">
        <f>'Initial Info Client Demographic'!E842</f>
        <v>0</v>
      </c>
      <c r="X856" s="182">
        <f>'Initial Info Client Demographic'!F842</f>
        <v>0</v>
      </c>
      <c r="Y856" s="183">
        <f>'Initial Info Client Demographic'!G842</f>
        <v>0</v>
      </c>
      <c r="Z856" s="179">
        <f>'Initial Info Client Demographic'!H842</f>
        <v>0</v>
      </c>
      <c r="AA856" s="182">
        <f>'Initial Info Client Demographic'!I842</f>
        <v>0</v>
      </c>
      <c r="AB856" s="183">
        <f>'Initial Info Client Demographic'!E842</f>
        <v>0</v>
      </c>
      <c r="AC856" s="183">
        <f>'Initial Info Client Demographic'!F842</f>
        <v>0</v>
      </c>
      <c r="AD856" s="183">
        <f>'Initial Info Client Demographic'!G842</f>
        <v>0</v>
      </c>
      <c r="AE856" s="183">
        <f>'Initial Info Client Demographic'!H842</f>
        <v>0</v>
      </c>
      <c r="AF856" s="183">
        <f>'Initial Info Client Demographic'!I842</f>
        <v>0</v>
      </c>
      <c r="AG856" s="183">
        <f>'Initial Info Client Demographic'!J842</f>
        <v>0</v>
      </c>
    </row>
    <row r="857" spans="1:33" ht="50.1" customHeight="1" x14ac:dyDescent="0.25">
      <c r="A857" s="2">
        <f t="shared" si="56"/>
        <v>830</v>
      </c>
      <c r="B857" s="321">
        <f>'Initial Info Client Demographic'!B843</f>
        <v>0</v>
      </c>
      <c r="C857" s="322">
        <f>'Initial Info Client Demographic'!C843</f>
        <v>0</v>
      </c>
      <c r="D857" s="229"/>
      <c r="E857" s="237"/>
      <c r="F857" s="234"/>
      <c r="G857" s="241"/>
      <c r="H857" s="243"/>
      <c r="I857" s="213"/>
      <c r="J857" s="214"/>
      <c r="K857" s="168"/>
      <c r="L857" s="167"/>
      <c r="M857" s="216"/>
      <c r="N857" s="141"/>
      <c r="O857" s="249">
        <f t="shared" si="53"/>
        <v>0</v>
      </c>
      <c r="P857" s="140"/>
      <c r="Q857" s="253">
        <f t="shared" si="54"/>
        <v>0</v>
      </c>
      <c r="R857" s="254">
        <f t="shared" si="55"/>
        <v>0</v>
      </c>
      <c r="S857" s="211"/>
      <c r="U857" s="257">
        <f>'Initial Info Client Demographic'!D843</f>
        <v>0</v>
      </c>
      <c r="W857" s="179">
        <f>'Initial Info Client Demographic'!E843</f>
        <v>0</v>
      </c>
      <c r="X857" s="182">
        <f>'Initial Info Client Demographic'!F843</f>
        <v>0</v>
      </c>
      <c r="Y857" s="183">
        <f>'Initial Info Client Demographic'!G843</f>
        <v>0</v>
      </c>
      <c r="Z857" s="179">
        <f>'Initial Info Client Demographic'!H843</f>
        <v>0</v>
      </c>
      <c r="AA857" s="182">
        <f>'Initial Info Client Demographic'!I843</f>
        <v>0</v>
      </c>
      <c r="AB857" s="183">
        <f>'Initial Info Client Demographic'!E843</f>
        <v>0</v>
      </c>
      <c r="AC857" s="183">
        <f>'Initial Info Client Demographic'!F843</f>
        <v>0</v>
      </c>
      <c r="AD857" s="183">
        <f>'Initial Info Client Demographic'!G843</f>
        <v>0</v>
      </c>
      <c r="AE857" s="183">
        <f>'Initial Info Client Demographic'!H843</f>
        <v>0</v>
      </c>
      <c r="AF857" s="183">
        <f>'Initial Info Client Demographic'!I843</f>
        <v>0</v>
      </c>
      <c r="AG857" s="183">
        <f>'Initial Info Client Demographic'!J843</f>
        <v>0</v>
      </c>
    </row>
    <row r="858" spans="1:33" ht="50.1" customHeight="1" x14ac:dyDescent="0.25">
      <c r="A858" s="2">
        <f t="shared" si="56"/>
        <v>831</v>
      </c>
      <c r="B858" s="319">
        <f>'Initial Info Client Demographic'!B844</f>
        <v>0</v>
      </c>
      <c r="C858" s="320">
        <f>'Initial Info Client Demographic'!C844</f>
        <v>0</v>
      </c>
      <c r="D858" s="244"/>
      <c r="E858" s="236"/>
      <c r="F858" s="259"/>
      <c r="G858" s="238"/>
      <c r="H858" s="242"/>
      <c r="I858" s="213"/>
      <c r="J858" s="214"/>
      <c r="K858" s="169"/>
      <c r="L858" s="166"/>
      <c r="M858" s="215"/>
      <c r="N858" s="123"/>
      <c r="O858" s="249">
        <f t="shared" si="53"/>
        <v>0</v>
      </c>
      <c r="P858" s="96"/>
      <c r="Q858" s="251">
        <f t="shared" si="54"/>
        <v>0</v>
      </c>
      <c r="R858" s="252">
        <f t="shared" si="55"/>
        <v>0</v>
      </c>
      <c r="S858" s="211"/>
      <c r="U858" s="257">
        <f>'Initial Info Client Demographic'!D844</f>
        <v>0</v>
      </c>
      <c r="W858" s="179">
        <f>'Initial Info Client Demographic'!E844</f>
        <v>0</v>
      </c>
      <c r="X858" s="182">
        <f>'Initial Info Client Demographic'!F844</f>
        <v>0</v>
      </c>
      <c r="Y858" s="183">
        <f>'Initial Info Client Demographic'!G844</f>
        <v>0</v>
      </c>
      <c r="Z858" s="179">
        <f>'Initial Info Client Demographic'!H844</f>
        <v>0</v>
      </c>
      <c r="AA858" s="182">
        <f>'Initial Info Client Demographic'!I844</f>
        <v>0</v>
      </c>
      <c r="AB858" s="183">
        <f>'Initial Info Client Demographic'!E844</f>
        <v>0</v>
      </c>
      <c r="AC858" s="183">
        <f>'Initial Info Client Demographic'!F844</f>
        <v>0</v>
      </c>
      <c r="AD858" s="183">
        <f>'Initial Info Client Demographic'!G844</f>
        <v>0</v>
      </c>
      <c r="AE858" s="183">
        <f>'Initial Info Client Demographic'!H844</f>
        <v>0</v>
      </c>
      <c r="AF858" s="183">
        <f>'Initial Info Client Demographic'!I844</f>
        <v>0</v>
      </c>
      <c r="AG858" s="183">
        <f>'Initial Info Client Demographic'!J844</f>
        <v>0</v>
      </c>
    </row>
    <row r="859" spans="1:33" ht="50.1" customHeight="1" x14ac:dyDescent="0.25">
      <c r="A859" s="2">
        <f t="shared" si="56"/>
        <v>832</v>
      </c>
      <c r="B859" s="321">
        <f>'Initial Info Client Demographic'!B845</f>
        <v>0</v>
      </c>
      <c r="C859" s="322">
        <f>'Initial Info Client Demographic'!C845</f>
        <v>0</v>
      </c>
      <c r="D859" s="229"/>
      <c r="E859" s="237"/>
      <c r="F859" s="234"/>
      <c r="G859" s="239"/>
      <c r="H859" s="243"/>
      <c r="I859" s="213"/>
      <c r="J859" s="214"/>
      <c r="K859" s="168"/>
      <c r="L859" s="167"/>
      <c r="M859" s="216"/>
      <c r="N859" s="141"/>
      <c r="O859" s="249">
        <f t="shared" si="53"/>
        <v>0</v>
      </c>
      <c r="P859" s="140"/>
      <c r="Q859" s="253">
        <f t="shared" si="54"/>
        <v>0</v>
      </c>
      <c r="R859" s="254">
        <f t="shared" si="55"/>
        <v>0</v>
      </c>
      <c r="S859" s="211"/>
      <c r="U859" s="257">
        <f>'Initial Info Client Demographic'!D845</f>
        <v>0</v>
      </c>
      <c r="W859" s="179">
        <f>'Initial Info Client Demographic'!E845</f>
        <v>0</v>
      </c>
      <c r="X859" s="182">
        <f>'Initial Info Client Demographic'!F845</f>
        <v>0</v>
      </c>
      <c r="Y859" s="183">
        <f>'Initial Info Client Demographic'!G845</f>
        <v>0</v>
      </c>
      <c r="Z859" s="179">
        <f>'Initial Info Client Demographic'!H845</f>
        <v>0</v>
      </c>
      <c r="AA859" s="182">
        <f>'Initial Info Client Demographic'!I845</f>
        <v>0</v>
      </c>
      <c r="AB859" s="183">
        <f>'Initial Info Client Demographic'!E845</f>
        <v>0</v>
      </c>
      <c r="AC859" s="183">
        <f>'Initial Info Client Demographic'!F845</f>
        <v>0</v>
      </c>
      <c r="AD859" s="183">
        <f>'Initial Info Client Demographic'!G845</f>
        <v>0</v>
      </c>
      <c r="AE859" s="183">
        <f>'Initial Info Client Demographic'!H845</f>
        <v>0</v>
      </c>
      <c r="AF859" s="183">
        <f>'Initial Info Client Demographic'!I845</f>
        <v>0</v>
      </c>
      <c r="AG859" s="183">
        <f>'Initial Info Client Demographic'!J845</f>
        <v>0</v>
      </c>
    </row>
    <row r="860" spans="1:33" ht="50.1" customHeight="1" x14ac:dyDescent="0.25">
      <c r="A860" s="2">
        <f t="shared" si="56"/>
        <v>833</v>
      </c>
      <c r="B860" s="319">
        <f>'Initial Info Client Demographic'!B846</f>
        <v>0</v>
      </c>
      <c r="C860" s="320">
        <f>'Initial Info Client Demographic'!C846</f>
        <v>0</v>
      </c>
      <c r="D860" s="244"/>
      <c r="E860" s="236"/>
      <c r="F860" s="259"/>
      <c r="G860" s="238"/>
      <c r="H860" s="242"/>
      <c r="I860" s="213"/>
      <c r="J860" s="214"/>
      <c r="K860" s="169"/>
      <c r="L860" s="166"/>
      <c r="M860" s="215"/>
      <c r="N860" s="123"/>
      <c r="O860" s="249">
        <f t="shared" ref="O860:O923" si="57">I860-M860</f>
        <v>0</v>
      </c>
      <c r="P860" s="96"/>
      <c r="Q860" s="251">
        <f t="shared" ref="Q860:Q923" si="58">IF(OR(D860= "Autism Spectrum Disorder", D860="Intellectual Disability", D860="Developmental Delay", D860="Cerebral Palsy", D860="Traumatic Brain Injury",D860="Hearing Impaired", D860="Visually Impaired", D860="Downs Syndrome", D860="Other Developmental Disability"),O860,0)</f>
        <v>0</v>
      </c>
      <c r="R860" s="252">
        <f t="shared" ref="R860:R923" si="59">IF(OR(F860="SUD",F860="MH"),O860,0)</f>
        <v>0</v>
      </c>
      <c r="S860" s="211"/>
      <c r="U860" s="257">
        <f>'Initial Info Client Demographic'!D846</f>
        <v>0</v>
      </c>
      <c r="W860" s="179">
        <f>'Initial Info Client Demographic'!E846</f>
        <v>0</v>
      </c>
      <c r="X860" s="182">
        <f>'Initial Info Client Demographic'!F846</f>
        <v>0</v>
      </c>
      <c r="Y860" s="183">
        <f>'Initial Info Client Demographic'!G846</f>
        <v>0</v>
      </c>
      <c r="Z860" s="179">
        <f>'Initial Info Client Demographic'!H846</f>
        <v>0</v>
      </c>
      <c r="AA860" s="182">
        <f>'Initial Info Client Demographic'!I846</f>
        <v>0</v>
      </c>
      <c r="AB860" s="183">
        <f>'Initial Info Client Demographic'!E846</f>
        <v>0</v>
      </c>
      <c r="AC860" s="183">
        <f>'Initial Info Client Demographic'!F846</f>
        <v>0</v>
      </c>
      <c r="AD860" s="183">
        <f>'Initial Info Client Demographic'!G846</f>
        <v>0</v>
      </c>
      <c r="AE860" s="183">
        <f>'Initial Info Client Demographic'!H846</f>
        <v>0</v>
      </c>
      <c r="AF860" s="183">
        <f>'Initial Info Client Demographic'!I846</f>
        <v>0</v>
      </c>
      <c r="AG860" s="183">
        <f>'Initial Info Client Demographic'!J846</f>
        <v>0</v>
      </c>
    </row>
    <row r="861" spans="1:33" ht="50.1" customHeight="1" x14ac:dyDescent="0.25">
      <c r="A861" s="2">
        <f t="shared" ref="A861:A924" si="60">ROW(A834)</f>
        <v>834</v>
      </c>
      <c r="B861" s="321">
        <f>'Initial Info Client Demographic'!B847</f>
        <v>0</v>
      </c>
      <c r="C861" s="322">
        <f>'Initial Info Client Demographic'!C847</f>
        <v>0</v>
      </c>
      <c r="D861" s="229"/>
      <c r="E861" s="237"/>
      <c r="F861" s="234"/>
      <c r="G861" s="239"/>
      <c r="H861" s="243"/>
      <c r="I861" s="213"/>
      <c r="J861" s="214"/>
      <c r="K861" s="168"/>
      <c r="L861" s="167"/>
      <c r="M861" s="216"/>
      <c r="N861" s="141"/>
      <c r="O861" s="249">
        <f t="shared" si="57"/>
        <v>0</v>
      </c>
      <c r="P861" s="140"/>
      <c r="Q861" s="253">
        <f t="shared" si="58"/>
        <v>0</v>
      </c>
      <c r="R861" s="254">
        <f t="shared" si="59"/>
        <v>0</v>
      </c>
      <c r="S861" s="211"/>
      <c r="U861" s="257">
        <f>'Initial Info Client Demographic'!D847</f>
        <v>0</v>
      </c>
      <c r="W861" s="179">
        <f>'Initial Info Client Demographic'!E847</f>
        <v>0</v>
      </c>
      <c r="X861" s="182">
        <f>'Initial Info Client Demographic'!F847</f>
        <v>0</v>
      </c>
      <c r="Y861" s="183">
        <f>'Initial Info Client Demographic'!G847</f>
        <v>0</v>
      </c>
      <c r="Z861" s="179">
        <f>'Initial Info Client Demographic'!H847</f>
        <v>0</v>
      </c>
      <c r="AA861" s="182">
        <f>'Initial Info Client Demographic'!I847</f>
        <v>0</v>
      </c>
      <c r="AB861" s="183">
        <f>'Initial Info Client Demographic'!E847</f>
        <v>0</v>
      </c>
      <c r="AC861" s="183">
        <f>'Initial Info Client Demographic'!F847</f>
        <v>0</v>
      </c>
      <c r="AD861" s="183">
        <f>'Initial Info Client Demographic'!G847</f>
        <v>0</v>
      </c>
      <c r="AE861" s="183">
        <f>'Initial Info Client Demographic'!H847</f>
        <v>0</v>
      </c>
      <c r="AF861" s="183">
        <f>'Initial Info Client Demographic'!I847</f>
        <v>0</v>
      </c>
      <c r="AG861" s="183">
        <f>'Initial Info Client Demographic'!J847</f>
        <v>0</v>
      </c>
    </row>
    <row r="862" spans="1:33" ht="50.1" customHeight="1" x14ac:dyDescent="0.25">
      <c r="A862" s="2">
        <f t="shared" si="60"/>
        <v>835</v>
      </c>
      <c r="B862" s="319">
        <f>'Initial Info Client Demographic'!B848</f>
        <v>0</v>
      </c>
      <c r="C862" s="320">
        <f>'Initial Info Client Demographic'!C848</f>
        <v>0</v>
      </c>
      <c r="D862" s="244"/>
      <c r="E862" s="236"/>
      <c r="F862" s="259"/>
      <c r="G862" s="238"/>
      <c r="H862" s="242"/>
      <c r="I862" s="213"/>
      <c r="J862" s="214"/>
      <c r="K862" s="169"/>
      <c r="L862" s="166"/>
      <c r="M862" s="215"/>
      <c r="N862" s="123"/>
      <c r="O862" s="249">
        <f t="shared" si="57"/>
        <v>0</v>
      </c>
      <c r="P862" s="96"/>
      <c r="Q862" s="251">
        <f t="shared" si="58"/>
        <v>0</v>
      </c>
      <c r="R862" s="252">
        <f t="shared" si="59"/>
        <v>0</v>
      </c>
      <c r="S862" s="211"/>
      <c r="U862" s="257">
        <f>'Initial Info Client Demographic'!D848</f>
        <v>0</v>
      </c>
      <c r="W862" s="179">
        <f>'Initial Info Client Demographic'!E848</f>
        <v>0</v>
      </c>
      <c r="X862" s="182">
        <f>'Initial Info Client Demographic'!F848</f>
        <v>0</v>
      </c>
      <c r="Y862" s="183">
        <f>'Initial Info Client Demographic'!G848</f>
        <v>0</v>
      </c>
      <c r="Z862" s="179">
        <f>'Initial Info Client Demographic'!H848</f>
        <v>0</v>
      </c>
      <c r="AA862" s="182">
        <f>'Initial Info Client Demographic'!I848</f>
        <v>0</v>
      </c>
      <c r="AB862" s="183">
        <f>'Initial Info Client Demographic'!E848</f>
        <v>0</v>
      </c>
      <c r="AC862" s="183">
        <f>'Initial Info Client Demographic'!F848</f>
        <v>0</v>
      </c>
      <c r="AD862" s="183">
        <f>'Initial Info Client Demographic'!G848</f>
        <v>0</v>
      </c>
      <c r="AE862" s="183">
        <f>'Initial Info Client Demographic'!H848</f>
        <v>0</v>
      </c>
      <c r="AF862" s="183">
        <f>'Initial Info Client Demographic'!I848</f>
        <v>0</v>
      </c>
      <c r="AG862" s="183">
        <f>'Initial Info Client Demographic'!J848</f>
        <v>0</v>
      </c>
    </row>
    <row r="863" spans="1:33" ht="50.1" customHeight="1" x14ac:dyDescent="0.25">
      <c r="A863" s="2">
        <f t="shared" si="60"/>
        <v>836</v>
      </c>
      <c r="B863" s="321">
        <f>'Initial Info Client Demographic'!B849</f>
        <v>0</v>
      </c>
      <c r="C863" s="322">
        <f>'Initial Info Client Demographic'!C849</f>
        <v>0</v>
      </c>
      <c r="D863" s="229"/>
      <c r="E863" s="237"/>
      <c r="F863" s="234"/>
      <c r="G863" s="239"/>
      <c r="H863" s="243"/>
      <c r="I863" s="213"/>
      <c r="J863" s="214"/>
      <c r="K863" s="168"/>
      <c r="L863" s="167"/>
      <c r="M863" s="216"/>
      <c r="N863" s="141"/>
      <c r="O863" s="249">
        <f t="shared" si="57"/>
        <v>0</v>
      </c>
      <c r="P863" s="140"/>
      <c r="Q863" s="253">
        <f t="shared" si="58"/>
        <v>0</v>
      </c>
      <c r="R863" s="254">
        <f t="shared" si="59"/>
        <v>0</v>
      </c>
      <c r="S863" s="211"/>
      <c r="U863" s="257">
        <f>'Initial Info Client Demographic'!D849</f>
        <v>0</v>
      </c>
      <c r="W863" s="179">
        <f>'Initial Info Client Demographic'!E849</f>
        <v>0</v>
      </c>
      <c r="X863" s="182">
        <f>'Initial Info Client Demographic'!F849</f>
        <v>0</v>
      </c>
      <c r="Y863" s="183">
        <f>'Initial Info Client Demographic'!G849</f>
        <v>0</v>
      </c>
      <c r="Z863" s="179">
        <f>'Initial Info Client Demographic'!H849</f>
        <v>0</v>
      </c>
      <c r="AA863" s="182">
        <f>'Initial Info Client Demographic'!I849</f>
        <v>0</v>
      </c>
      <c r="AB863" s="183">
        <f>'Initial Info Client Demographic'!E849</f>
        <v>0</v>
      </c>
      <c r="AC863" s="183">
        <f>'Initial Info Client Demographic'!F849</f>
        <v>0</v>
      </c>
      <c r="AD863" s="183">
        <f>'Initial Info Client Demographic'!G849</f>
        <v>0</v>
      </c>
      <c r="AE863" s="183">
        <f>'Initial Info Client Demographic'!H849</f>
        <v>0</v>
      </c>
      <c r="AF863" s="183">
        <f>'Initial Info Client Demographic'!I849</f>
        <v>0</v>
      </c>
      <c r="AG863" s="183">
        <f>'Initial Info Client Demographic'!J849</f>
        <v>0</v>
      </c>
    </row>
    <row r="864" spans="1:33" ht="50.1" customHeight="1" x14ac:dyDescent="0.25">
      <c r="A864" s="2">
        <f t="shared" si="60"/>
        <v>837</v>
      </c>
      <c r="B864" s="319">
        <f>'Initial Info Client Demographic'!B850</f>
        <v>0</v>
      </c>
      <c r="C864" s="320">
        <f>'Initial Info Client Demographic'!C850</f>
        <v>0</v>
      </c>
      <c r="D864" s="244"/>
      <c r="E864" s="236"/>
      <c r="F864" s="259"/>
      <c r="G864" s="238"/>
      <c r="H864" s="242"/>
      <c r="I864" s="213"/>
      <c r="J864" s="214"/>
      <c r="K864" s="169"/>
      <c r="L864" s="166"/>
      <c r="M864" s="215"/>
      <c r="N864" s="123"/>
      <c r="O864" s="249">
        <f t="shared" si="57"/>
        <v>0</v>
      </c>
      <c r="P864" s="96"/>
      <c r="Q864" s="251">
        <f t="shared" si="58"/>
        <v>0</v>
      </c>
      <c r="R864" s="252">
        <f t="shared" si="59"/>
        <v>0</v>
      </c>
      <c r="S864" s="211"/>
      <c r="U864" s="257">
        <f>'Initial Info Client Demographic'!D850</f>
        <v>0</v>
      </c>
      <c r="W864" s="179">
        <f>'Initial Info Client Demographic'!E850</f>
        <v>0</v>
      </c>
      <c r="X864" s="182">
        <f>'Initial Info Client Demographic'!F850</f>
        <v>0</v>
      </c>
      <c r="Y864" s="183">
        <f>'Initial Info Client Demographic'!G850</f>
        <v>0</v>
      </c>
      <c r="Z864" s="179">
        <f>'Initial Info Client Demographic'!H850</f>
        <v>0</v>
      </c>
      <c r="AA864" s="182">
        <f>'Initial Info Client Demographic'!I850</f>
        <v>0</v>
      </c>
      <c r="AB864" s="183">
        <f>'Initial Info Client Demographic'!E850</f>
        <v>0</v>
      </c>
      <c r="AC864" s="183">
        <f>'Initial Info Client Demographic'!F850</f>
        <v>0</v>
      </c>
      <c r="AD864" s="183">
        <f>'Initial Info Client Demographic'!G850</f>
        <v>0</v>
      </c>
      <c r="AE864" s="183">
        <f>'Initial Info Client Demographic'!H850</f>
        <v>0</v>
      </c>
      <c r="AF864" s="183">
        <f>'Initial Info Client Demographic'!I850</f>
        <v>0</v>
      </c>
      <c r="AG864" s="183">
        <f>'Initial Info Client Demographic'!J850</f>
        <v>0</v>
      </c>
    </row>
    <row r="865" spans="1:33" ht="50.1" customHeight="1" x14ac:dyDescent="0.25">
      <c r="A865" s="2">
        <f t="shared" si="60"/>
        <v>838</v>
      </c>
      <c r="B865" s="321">
        <f>'Initial Info Client Demographic'!B851</f>
        <v>0</v>
      </c>
      <c r="C865" s="322">
        <f>'Initial Info Client Demographic'!C851</f>
        <v>0</v>
      </c>
      <c r="D865" s="229"/>
      <c r="E865" s="237"/>
      <c r="F865" s="234"/>
      <c r="G865" s="239"/>
      <c r="H865" s="243"/>
      <c r="I865" s="213"/>
      <c r="J865" s="214"/>
      <c r="K865" s="168"/>
      <c r="L865" s="167"/>
      <c r="M865" s="216"/>
      <c r="N865" s="141"/>
      <c r="O865" s="249">
        <f t="shared" si="57"/>
        <v>0</v>
      </c>
      <c r="P865" s="140"/>
      <c r="Q865" s="253">
        <f t="shared" si="58"/>
        <v>0</v>
      </c>
      <c r="R865" s="254">
        <f t="shared" si="59"/>
        <v>0</v>
      </c>
      <c r="S865" s="211"/>
      <c r="U865" s="257">
        <f>'Initial Info Client Demographic'!D851</f>
        <v>0</v>
      </c>
      <c r="W865" s="179">
        <f>'Initial Info Client Demographic'!E851</f>
        <v>0</v>
      </c>
      <c r="X865" s="182">
        <f>'Initial Info Client Demographic'!F851</f>
        <v>0</v>
      </c>
      <c r="Y865" s="183">
        <f>'Initial Info Client Demographic'!G851</f>
        <v>0</v>
      </c>
      <c r="Z865" s="179">
        <f>'Initial Info Client Demographic'!H851</f>
        <v>0</v>
      </c>
      <c r="AA865" s="182">
        <f>'Initial Info Client Demographic'!I851</f>
        <v>0</v>
      </c>
      <c r="AB865" s="183">
        <f>'Initial Info Client Demographic'!E851</f>
        <v>0</v>
      </c>
      <c r="AC865" s="183">
        <f>'Initial Info Client Demographic'!F851</f>
        <v>0</v>
      </c>
      <c r="AD865" s="183">
        <f>'Initial Info Client Demographic'!G851</f>
        <v>0</v>
      </c>
      <c r="AE865" s="183">
        <f>'Initial Info Client Demographic'!H851</f>
        <v>0</v>
      </c>
      <c r="AF865" s="183">
        <f>'Initial Info Client Demographic'!I851</f>
        <v>0</v>
      </c>
      <c r="AG865" s="183">
        <f>'Initial Info Client Demographic'!J851</f>
        <v>0</v>
      </c>
    </row>
    <row r="866" spans="1:33" ht="50.1" customHeight="1" x14ac:dyDescent="0.25">
      <c r="A866" s="2">
        <f t="shared" si="60"/>
        <v>839</v>
      </c>
      <c r="B866" s="319">
        <f>'Initial Info Client Demographic'!B852</f>
        <v>0</v>
      </c>
      <c r="C866" s="320">
        <f>'Initial Info Client Demographic'!C852</f>
        <v>0</v>
      </c>
      <c r="D866" s="244"/>
      <c r="E866" s="236"/>
      <c r="F866" s="259"/>
      <c r="G866" s="240"/>
      <c r="H866" s="242"/>
      <c r="I866" s="213"/>
      <c r="J866" s="214"/>
      <c r="K866" s="169"/>
      <c r="L866" s="166"/>
      <c r="M866" s="215"/>
      <c r="N866" s="123"/>
      <c r="O866" s="249">
        <f t="shared" si="57"/>
        <v>0</v>
      </c>
      <c r="P866" s="96"/>
      <c r="Q866" s="251">
        <f t="shared" si="58"/>
        <v>0</v>
      </c>
      <c r="R866" s="252">
        <f t="shared" si="59"/>
        <v>0</v>
      </c>
      <c r="S866" s="211"/>
      <c r="U866" s="257">
        <f>'Initial Info Client Demographic'!D852</f>
        <v>0</v>
      </c>
      <c r="W866" s="179">
        <f>'Initial Info Client Demographic'!E852</f>
        <v>0</v>
      </c>
      <c r="X866" s="182">
        <f>'Initial Info Client Demographic'!F852</f>
        <v>0</v>
      </c>
      <c r="Y866" s="183">
        <f>'Initial Info Client Demographic'!G852</f>
        <v>0</v>
      </c>
      <c r="Z866" s="179">
        <f>'Initial Info Client Demographic'!H852</f>
        <v>0</v>
      </c>
      <c r="AA866" s="182">
        <f>'Initial Info Client Demographic'!I852</f>
        <v>0</v>
      </c>
      <c r="AB866" s="183">
        <f>'Initial Info Client Demographic'!E852</f>
        <v>0</v>
      </c>
      <c r="AC866" s="183">
        <f>'Initial Info Client Demographic'!F852</f>
        <v>0</v>
      </c>
      <c r="AD866" s="183">
        <f>'Initial Info Client Demographic'!G852</f>
        <v>0</v>
      </c>
      <c r="AE866" s="183">
        <f>'Initial Info Client Demographic'!H852</f>
        <v>0</v>
      </c>
      <c r="AF866" s="183">
        <f>'Initial Info Client Demographic'!I852</f>
        <v>0</v>
      </c>
      <c r="AG866" s="183">
        <f>'Initial Info Client Demographic'!J852</f>
        <v>0</v>
      </c>
    </row>
    <row r="867" spans="1:33" ht="50.1" customHeight="1" x14ac:dyDescent="0.25">
      <c r="A867" s="2">
        <f t="shared" si="60"/>
        <v>840</v>
      </c>
      <c r="B867" s="321">
        <f>'Initial Info Client Demographic'!B853</f>
        <v>0</v>
      </c>
      <c r="C867" s="322">
        <f>'Initial Info Client Demographic'!C853</f>
        <v>0</v>
      </c>
      <c r="D867" s="229"/>
      <c r="E867" s="237"/>
      <c r="F867" s="234"/>
      <c r="G867" s="241"/>
      <c r="H867" s="243"/>
      <c r="I867" s="213"/>
      <c r="J867" s="214"/>
      <c r="K867" s="168"/>
      <c r="L867" s="167"/>
      <c r="M867" s="216"/>
      <c r="N867" s="141"/>
      <c r="O867" s="249">
        <f t="shared" si="57"/>
        <v>0</v>
      </c>
      <c r="P867" s="140"/>
      <c r="Q867" s="253">
        <f t="shared" si="58"/>
        <v>0</v>
      </c>
      <c r="R867" s="254">
        <f t="shared" si="59"/>
        <v>0</v>
      </c>
      <c r="S867" s="211"/>
      <c r="U867" s="257">
        <f>'Initial Info Client Demographic'!D853</f>
        <v>0</v>
      </c>
      <c r="W867" s="179">
        <f>'Initial Info Client Demographic'!E853</f>
        <v>0</v>
      </c>
      <c r="X867" s="182">
        <f>'Initial Info Client Demographic'!F853</f>
        <v>0</v>
      </c>
      <c r="Y867" s="183">
        <f>'Initial Info Client Demographic'!G853</f>
        <v>0</v>
      </c>
      <c r="Z867" s="179">
        <f>'Initial Info Client Demographic'!H853</f>
        <v>0</v>
      </c>
      <c r="AA867" s="182">
        <f>'Initial Info Client Demographic'!I853</f>
        <v>0</v>
      </c>
      <c r="AB867" s="183">
        <f>'Initial Info Client Demographic'!E853</f>
        <v>0</v>
      </c>
      <c r="AC867" s="183">
        <f>'Initial Info Client Demographic'!F853</f>
        <v>0</v>
      </c>
      <c r="AD867" s="183">
        <f>'Initial Info Client Demographic'!G853</f>
        <v>0</v>
      </c>
      <c r="AE867" s="183">
        <f>'Initial Info Client Demographic'!H853</f>
        <v>0</v>
      </c>
      <c r="AF867" s="183">
        <f>'Initial Info Client Demographic'!I853</f>
        <v>0</v>
      </c>
      <c r="AG867" s="183">
        <f>'Initial Info Client Demographic'!J853</f>
        <v>0</v>
      </c>
    </row>
    <row r="868" spans="1:33" ht="50.1" customHeight="1" x14ac:dyDescent="0.25">
      <c r="A868" s="2">
        <f t="shared" si="60"/>
        <v>841</v>
      </c>
      <c r="B868" s="319">
        <f>'Initial Info Client Demographic'!B854</f>
        <v>0</v>
      </c>
      <c r="C868" s="320">
        <f>'Initial Info Client Demographic'!C854</f>
        <v>0</v>
      </c>
      <c r="D868" s="244"/>
      <c r="E868" s="236"/>
      <c r="F868" s="259"/>
      <c r="G868" s="238"/>
      <c r="H868" s="242"/>
      <c r="I868" s="213"/>
      <c r="J868" s="214"/>
      <c r="K868" s="169"/>
      <c r="L868" s="166"/>
      <c r="M868" s="215"/>
      <c r="N868" s="123"/>
      <c r="O868" s="249">
        <f t="shared" si="57"/>
        <v>0</v>
      </c>
      <c r="P868" s="96"/>
      <c r="Q868" s="251">
        <f t="shared" si="58"/>
        <v>0</v>
      </c>
      <c r="R868" s="252">
        <f t="shared" si="59"/>
        <v>0</v>
      </c>
      <c r="S868" s="211"/>
      <c r="U868" s="257">
        <f>'Initial Info Client Demographic'!D854</f>
        <v>0</v>
      </c>
      <c r="W868" s="179">
        <f>'Initial Info Client Demographic'!E854</f>
        <v>0</v>
      </c>
      <c r="X868" s="182">
        <f>'Initial Info Client Demographic'!F854</f>
        <v>0</v>
      </c>
      <c r="Y868" s="183">
        <f>'Initial Info Client Demographic'!G854</f>
        <v>0</v>
      </c>
      <c r="Z868" s="179">
        <f>'Initial Info Client Demographic'!H854</f>
        <v>0</v>
      </c>
      <c r="AA868" s="182">
        <f>'Initial Info Client Demographic'!I854</f>
        <v>0</v>
      </c>
      <c r="AB868" s="183">
        <f>'Initial Info Client Demographic'!E854</f>
        <v>0</v>
      </c>
      <c r="AC868" s="183">
        <f>'Initial Info Client Demographic'!F854</f>
        <v>0</v>
      </c>
      <c r="AD868" s="183">
        <f>'Initial Info Client Demographic'!G854</f>
        <v>0</v>
      </c>
      <c r="AE868" s="183">
        <f>'Initial Info Client Demographic'!H854</f>
        <v>0</v>
      </c>
      <c r="AF868" s="183">
        <f>'Initial Info Client Demographic'!I854</f>
        <v>0</v>
      </c>
      <c r="AG868" s="183">
        <f>'Initial Info Client Demographic'!J854</f>
        <v>0</v>
      </c>
    </row>
    <row r="869" spans="1:33" ht="50.1" customHeight="1" x14ac:dyDescent="0.25">
      <c r="A869" s="2">
        <f t="shared" si="60"/>
        <v>842</v>
      </c>
      <c r="B869" s="321">
        <f>'Initial Info Client Demographic'!B855</f>
        <v>0</v>
      </c>
      <c r="C869" s="322">
        <f>'Initial Info Client Demographic'!C855</f>
        <v>0</v>
      </c>
      <c r="D869" s="229"/>
      <c r="E869" s="237"/>
      <c r="F869" s="234"/>
      <c r="G869" s="239"/>
      <c r="H869" s="243"/>
      <c r="I869" s="213"/>
      <c r="J869" s="214"/>
      <c r="K869" s="168"/>
      <c r="L869" s="167"/>
      <c r="M869" s="216"/>
      <c r="N869" s="141"/>
      <c r="O869" s="249">
        <f t="shared" si="57"/>
        <v>0</v>
      </c>
      <c r="P869" s="140"/>
      <c r="Q869" s="253">
        <f t="shared" si="58"/>
        <v>0</v>
      </c>
      <c r="R869" s="254">
        <f t="shared" si="59"/>
        <v>0</v>
      </c>
      <c r="S869" s="211"/>
      <c r="U869" s="257">
        <f>'Initial Info Client Demographic'!D855</f>
        <v>0</v>
      </c>
      <c r="W869" s="179">
        <f>'Initial Info Client Demographic'!E855</f>
        <v>0</v>
      </c>
      <c r="X869" s="182">
        <f>'Initial Info Client Demographic'!F855</f>
        <v>0</v>
      </c>
      <c r="Y869" s="183">
        <f>'Initial Info Client Demographic'!G855</f>
        <v>0</v>
      </c>
      <c r="Z869" s="179">
        <f>'Initial Info Client Demographic'!H855</f>
        <v>0</v>
      </c>
      <c r="AA869" s="182">
        <f>'Initial Info Client Demographic'!I855</f>
        <v>0</v>
      </c>
      <c r="AB869" s="183">
        <f>'Initial Info Client Demographic'!E855</f>
        <v>0</v>
      </c>
      <c r="AC869" s="183">
        <f>'Initial Info Client Demographic'!F855</f>
        <v>0</v>
      </c>
      <c r="AD869" s="183">
        <f>'Initial Info Client Demographic'!G855</f>
        <v>0</v>
      </c>
      <c r="AE869" s="183">
        <f>'Initial Info Client Demographic'!H855</f>
        <v>0</v>
      </c>
      <c r="AF869" s="183">
        <f>'Initial Info Client Demographic'!I855</f>
        <v>0</v>
      </c>
      <c r="AG869" s="183">
        <f>'Initial Info Client Demographic'!J855</f>
        <v>0</v>
      </c>
    </row>
    <row r="870" spans="1:33" ht="50.1" customHeight="1" x14ac:dyDescent="0.25">
      <c r="A870" s="2">
        <f t="shared" si="60"/>
        <v>843</v>
      </c>
      <c r="B870" s="319">
        <f>'Initial Info Client Demographic'!B856</f>
        <v>0</v>
      </c>
      <c r="C870" s="320">
        <f>'Initial Info Client Demographic'!C856</f>
        <v>0</v>
      </c>
      <c r="D870" s="244"/>
      <c r="E870" s="236"/>
      <c r="F870" s="259"/>
      <c r="G870" s="238"/>
      <c r="H870" s="242"/>
      <c r="I870" s="213"/>
      <c r="J870" s="214"/>
      <c r="K870" s="169"/>
      <c r="L870" s="166"/>
      <c r="M870" s="215"/>
      <c r="N870" s="123"/>
      <c r="O870" s="249">
        <f t="shared" si="57"/>
        <v>0</v>
      </c>
      <c r="P870" s="96"/>
      <c r="Q870" s="251">
        <f t="shared" si="58"/>
        <v>0</v>
      </c>
      <c r="R870" s="252">
        <f t="shared" si="59"/>
        <v>0</v>
      </c>
      <c r="S870" s="211"/>
      <c r="U870" s="257">
        <f>'Initial Info Client Demographic'!D856</f>
        <v>0</v>
      </c>
      <c r="W870" s="179">
        <f>'Initial Info Client Demographic'!E856</f>
        <v>0</v>
      </c>
      <c r="X870" s="182">
        <f>'Initial Info Client Demographic'!F856</f>
        <v>0</v>
      </c>
      <c r="Y870" s="183">
        <f>'Initial Info Client Demographic'!G856</f>
        <v>0</v>
      </c>
      <c r="Z870" s="179">
        <f>'Initial Info Client Demographic'!H856</f>
        <v>0</v>
      </c>
      <c r="AA870" s="182">
        <f>'Initial Info Client Demographic'!I856</f>
        <v>0</v>
      </c>
      <c r="AB870" s="183">
        <f>'Initial Info Client Demographic'!E856</f>
        <v>0</v>
      </c>
      <c r="AC870" s="183">
        <f>'Initial Info Client Demographic'!F856</f>
        <v>0</v>
      </c>
      <c r="AD870" s="183">
        <f>'Initial Info Client Demographic'!G856</f>
        <v>0</v>
      </c>
      <c r="AE870" s="183">
        <f>'Initial Info Client Demographic'!H856</f>
        <v>0</v>
      </c>
      <c r="AF870" s="183">
        <f>'Initial Info Client Demographic'!I856</f>
        <v>0</v>
      </c>
      <c r="AG870" s="183">
        <f>'Initial Info Client Demographic'!J856</f>
        <v>0</v>
      </c>
    </row>
    <row r="871" spans="1:33" ht="50.1" customHeight="1" x14ac:dyDescent="0.25">
      <c r="A871" s="2">
        <f t="shared" si="60"/>
        <v>844</v>
      </c>
      <c r="B871" s="321">
        <f>'Initial Info Client Demographic'!B857</f>
        <v>0</v>
      </c>
      <c r="C871" s="322">
        <f>'Initial Info Client Demographic'!C857</f>
        <v>0</v>
      </c>
      <c r="D871" s="229"/>
      <c r="E871" s="237"/>
      <c r="F871" s="234"/>
      <c r="G871" s="239"/>
      <c r="H871" s="243"/>
      <c r="I871" s="213"/>
      <c r="J871" s="214"/>
      <c r="K871" s="168"/>
      <c r="L871" s="167"/>
      <c r="M871" s="216"/>
      <c r="N871" s="141"/>
      <c r="O871" s="249">
        <f t="shared" si="57"/>
        <v>0</v>
      </c>
      <c r="P871" s="140"/>
      <c r="Q871" s="253">
        <f t="shared" si="58"/>
        <v>0</v>
      </c>
      <c r="R871" s="254">
        <f t="shared" si="59"/>
        <v>0</v>
      </c>
      <c r="S871" s="211"/>
      <c r="U871" s="257">
        <f>'Initial Info Client Demographic'!D857</f>
        <v>0</v>
      </c>
      <c r="W871" s="179">
        <f>'Initial Info Client Demographic'!E857</f>
        <v>0</v>
      </c>
      <c r="X871" s="182">
        <f>'Initial Info Client Demographic'!F857</f>
        <v>0</v>
      </c>
      <c r="Y871" s="183">
        <f>'Initial Info Client Demographic'!G857</f>
        <v>0</v>
      </c>
      <c r="Z871" s="179">
        <f>'Initial Info Client Demographic'!H857</f>
        <v>0</v>
      </c>
      <c r="AA871" s="182">
        <f>'Initial Info Client Demographic'!I857</f>
        <v>0</v>
      </c>
      <c r="AB871" s="183">
        <f>'Initial Info Client Demographic'!E857</f>
        <v>0</v>
      </c>
      <c r="AC871" s="183">
        <f>'Initial Info Client Demographic'!F857</f>
        <v>0</v>
      </c>
      <c r="AD871" s="183">
        <f>'Initial Info Client Demographic'!G857</f>
        <v>0</v>
      </c>
      <c r="AE871" s="183">
        <f>'Initial Info Client Demographic'!H857</f>
        <v>0</v>
      </c>
      <c r="AF871" s="183">
        <f>'Initial Info Client Demographic'!I857</f>
        <v>0</v>
      </c>
      <c r="AG871" s="183">
        <f>'Initial Info Client Demographic'!J857</f>
        <v>0</v>
      </c>
    </row>
    <row r="872" spans="1:33" ht="50.1" customHeight="1" x14ac:dyDescent="0.25">
      <c r="A872" s="2">
        <f t="shared" si="60"/>
        <v>845</v>
      </c>
      <c r="B872" s="319">
        <f>'Initial Info Client Demographic'!B858</f>
        <v>0</v>
      </c>
      <c r="C872" s="320">
        <f>'Initial Info Client Demographic'!C858</f>
        <v>0</v>
      </c>
      <c r="D872" s="244"/>
      <c r="E872" s="236"/>
      <c r="F872" s="259"/>
      <c r="G872" s="238"/>
      <c r="H872" s="242"/>
      <c r="I872" s="213"/>
      <c r="J872" s="214"/>
      <c r="K872" s="169"/>
      <c r="L872" s="166"/>
      <c r="M872" s="215"/>
      <c r="N872" s="123"/>
      <c r="O872" s="249">
        <f t="shared" si="57"/>
        <v>0</v>
      </c>
      <c r="P872" s="96"/>
      <c r="Q872" s="251">
        <f t="shared" si="58"/>
        <v>0</v>
      </c>
      <c r="R872" s="252">
        <f t="shared" si="59"/>
        <v>0</v>
      </c>
      <c r="S872" s="211"/>
      <c r="U872" s="257">
        <f>'Initial Info Client Demographic'!D858</f>
        <v>0</v>
      </c>
      <c r="W872" s="179">
        <f>'Initial Info Client Demographic'!E858</f>
        <v>0</v>
      </c>
      <c r="X872" s="182">
        <f>'Initial Info Client Demographic'!F858</f>
        <v>0</v>
      </c>
      <c r="Y872" s="183">
        <f>'Initial Info Client Demographic'!G858</f>
        <v>0</v>
      </c>
      <c r="Z872" s="179">
        <f>'Initial Info Client Demographic'!H858</f>
        <v>0</v>
      </c>
      <c r="AA872" s="182">
        <f>'Initial Info Client Demographic'!I858</f>
        <v>0</v>
      </c>
      <c r="AB872" s="183">
        <f>'Initial Info Client Demographic'!E858</f>
        <v>0</v>
      </c>
      <c r="AC872" s="183">
        <f>'Initial Info Client Demographic'!F858</f>
        <v>0</v>
      </c>
      <c r="AD872" s="183">
        <f>'Initial Info Client Demographic'!G858</f>
        <v>0</v>
      </c>
      <c r="AE872" s="183">
        <f>'Initial Info Client Demographic'!H858</f>
        <v>0</v>
      </c>
      <c r="AF872" s="183">
        <f>'Initial Info Client Demographic'!I858</f>
        <v>0</v>
      </c>
      <c r="AG872" s="183">
        <f>'Initial Info Client Demographic'!J858</f>
        <v>0</v>
      </c>
    </row>
    <row r="873" spans="1:33" ht="50.1" customHeight="1" x14ac:dyDescent="0.25">
      <c r="A873" s="2">
        <f t="shared" si="60"/>
        <v>846</v>
      </c>
      <c r="B873" s="321">
        <f>'Initial Info Client Demographic'!B859</f>
        <v>0</v>
      </c>
      <c r="C873" s="322">
        <f>'Initial Info Client Demographic'!C859</f>
        <v>0</v>
      </c>
      <c r="D873" s="229"/>
      <c r="E873" s="237"/>
      <c r="F873" s="234"/>
      <c r="G873" s="239"/>
      <c r="H873" s="243"/>
      <c r="I873" s="213"/>
      <c r="J873" s="214"/>
      <c r="K873" s="168"/>
      <c r="L873" s="167"/>
      <c r="M873" s="216"/>
      <c r="N873" s="141"/>
      <c r="O873" s="249">
        <f t="shared" si="57"/>
        <v>0</v>
      </c>
      <c r="P873" s="140"/>
      <c r="Q873" s="253">
        <f t="shared" si="58"/>
        <v>0</v>
      </c>
      <c r="R873" s="254">
        <f t="shared" si="59"/>
        <v>0</v>
      </c>
      <c r="S873" s="211"/>
      <c r="U873" s="257">
        <f>'Initial Info Client Demographic'!D859</f>
        <v>0</v>
      </c>
      <c r="W873" s="179">
        <f>'Initial Info Client Demographic'!E859</f>
        <v>0</v>
      </c>
      <c r="X873" s="182">
        <f>'Initial Info Client Demographic'!F859</f>
        <v>0</v>
      </c>
      <c r="Y873" s="183">
        <f>'Initial Info Client Demographic'!G859</f>
        <v>0</v>
      </c>
      <c r="Z873" s="179">
        <f>'Initial Info Client Demographic'!H859</f>
        <v>0</v>
      </c>
      <c r="AA873" s="182">
        <f>'Initial Info Client Demographic'!I859</f>
        <v>0</v>
      </c>
      <c r="AB873" s="183">
        <f>'Initial Info Client Demographic'!E859</f>
        <v>0</v>
      </c>
      <c r="AC873" s="183">
        <f>'Initial Info Client Demographic'!F859</f>
        <v>0</v>
      </c>
      <c r="AD873" s="183">
        <f>'Initial Info Client Demographic'!G859</f>
        <v>0</v>
      </c>
      <c r="AE873" s="183">
        <f>'Initial Info Client Demographic'!H859</f>
        <v>0</v>
      </c>
      <c r="AF873" s="183">
        <f>'Initial Info Client Demographic'!I859</f>
        <v>0</v>
      </c>
      <c r="AG873" s="183">
        <f>'Initial Info Client Demographic'!J859</f>
        <v>0</v>
      </c>
    </row>
    <row r="874" spans="1:33" ht="50.1" customHeight="1" x14ac:dyDescent="0.25">
      <c r="A874" s="2">
        <f t="shared" si="60"/>
        <v>847</v>
      </c>
      <c r="B874" s="319">
        <f>'Initial Info Client Demographic'!B860</f>
        <v>0</v>
      </c>
      <c r="C874" s="320">
        <f>'Initial Info Client Demographic'!C860</f>
        <v>0</v>
      </c>
      <c r="D874" s="244"/>
      <c r="E874" s="236"/>
      <c r="F874" s="259"/>
      <c r="G874" s="238"/>
      <c r="H874" s="242"/>
      <c r="I874" s="213"/>
      <c r="J874" s="214"/>
      <c r="K874" s="169"/>
      <c r="L874" s="166"/>
      <c r="M874" s="215"/>
      <c r="N874" s="123"/>
      <c r="O874" s="249">
        <f t="shared" si="57"/>
        <v>0</v>
      </c>
      <c r="P874" s="96"/>
      <c r="Q874" s="251">
        <f t="shared" si="58"/>
        <v>0</v>
      </c>
      <c r="R874" s="252">
        <f t="shared" si="59"/>
        <v>0</v>
      </c>
      <c r="S874" s="211"/>
      <c r="U874" s="257">
        <f>'Initial Info Client Demographic'!D860</f>
        <v>0</v>
      </c>
      <c r="W874" s="179">
        <f>'Initial Info Client Demographic'!E860</f>
        <v>0</v>
      </c>
      <c r="X874" s="182">
        <f>'Initial Info Client Demographic'!F860</f>
        <v>0</v>
      </c>
      <c r="Y874" s="183">
        <f>'Initial Info Client Demographic'!G860</f>
        <v>0</v>
      </c>
      <c r="Z874" s="179">
        <f>'Initial Info Client Demographic'!H860</f>
        <v>0</v>
      </c>
      <c r="AA874" s="182">
        <f>'Initial Info Client Demographic'!I860</f>
        <v>0</v>
      </c>
      <c r="AB874" s="183">
        <f>'Initial Info Client Demographic'!E860</f>
        <v>0</v>
      </c>
      <c r="AC874" s="183">
        <f>'Initial Info Client Demographic'!F860</f>
        <v>0</v>
      </c>
      <c r="AD874" s="183">
        <f>'Initial Info Client Demographic'!G860</f>
        <v>0</v>
      </c>
      <c r="AE874" s="183">
        <f>'Initial Info Client Demographic'!H860</f>
        <v>0</v>
      </c>
      <c r="AF874" s="183">
        <f>'Initial Info Client Demographic'!I860</f>
        <v>0</v>
      </c>
      <c r="AG874" s="183">
        <f>'Initial Info Client Demographic'!J860</f>
        <v>0</v>
      </c>
    </row>
    <row r="875" spans="1:33" ht="50.1" customHeight="1" x14ac:dyDescent="0.25">
      <c r="A875" s="2">
        <f t="shared" si="60"/>
        <v>848</v>
      </c>
      <c r="B875" s="321">
        <f>'Initial Info Client Demographic'!B861</f>
        <v>0</v>
      </c>
      <c r="C875" s="322">
        <f>'Initial Info Client Demographic'!C861</f>
        <v>0</v>
      </c>
      <c r="D875" s="229"/>
      <c r="E875" s="237"/>
      <c r="F875" s="234"/>
      <c r="G875" s="239"/>
      <c r="H875" s="243"/>
      <c r="I875" s="213"/>
      <c r="J875" s="214"/>
      <c r="K875" s="168"/>
      <c r="L875" s="167"/>
      <c r="M875" s="216"/>
      <c r="N875" s="141"/>
      <c r="O875" s="249">
        <f t="shared" si="57"/>
        <v>0</v>
      </c>
      <c r="P875" s="140"/>
      <c r="Q875" s="253">
        <f t="shared" si="58"/>
        <v>0</v>
      </c>
      <c r="R875" s="254">
        <f t="shared" si="59"/>
        <v>0</v>
      </c>
      <c r="S875" s="211"/>
      <c r="U875" s="257">
        <f>'Initial Info Client Demographic'!D861</f>
        <v>0</v>
      </c>
      <c r="W875" s="179">
        <f>'Initial Info Client Demographic'!E861</f>
        <v>0</v>
      </c>
      <c r="X875" s="182">
        <f>'Initial Info Client Demographic'!F861</f>
        <v>0</v>
      </c>
      <c r="Y875" s="183">
        <f>'Initial Info Client Demographic'!G861</f>
        <v>0</v>
      </c>
      <c r="Z875" s="179">
        <f>'Initial Info Client Demographic'!H861</f>
        <v>0</v>
      </c>
      <c r="AA875" s="182">
        <f>'Initial Info Client Demographic'!I861</f>
        <v>0</v>
      </c>
      <c r="AB875" s="183">
        <f>'Initial Info Client Demographic'!E861</f>
        <v>0</v>
      </c>
      <c r="AC875" s="183">
        <f>'Initial Info Client Demographic'!F861</f>
        <v>0</v>
      </c>
      <c r="AD875" s="183">
        <f>'Initial Info Client Demographic'!G861</f>
        <v>0</v>
      </c>
      <c r="AE875" s="183">
        <f>'Initial Info Client Demographic'!H861</f>
        <v>0</v>
      </c>
      <c r="AF875" s="183">
        <f>'Initial Info Client Demographic'!I861</f>
        <v>0</v>
      </c>
      <c r="AG875" s="183">
        <f>'Initial Info Client Demographic'!J861</f>
        <v>0</v>
      </c>
    </row>
    <row r="876" spans="1:33" ht="50.1" customHeight="1" x14ac:dyDescent="0.25">
      <c r="A876" s="2">
        <f t="shared" si="60"/>
        <v>849</v>
      </c>
      <c r="B876" s="319">
        <f>'Initial Info Client Demographic'!B862</f>
        <v>0</v>
      </c>
      <c r="C876" s="320">
        <f>'Initial Info Client Demographic'!C862</f>
        <v>0</v>
      </c>
      <c r="D876" s="244"/>
      <c r="E876" s="236"/>
      <c r="F876" s="259"/>
      <c r="G876" s="240"/>
      <c r="H876" s="242"/>
      <c r="I876" s="213"/>
      <c r="J876" s="214"/>
      <c r="K876" s="169"/>
      <c r="L876" s="166"/>
      <c r="M876" s="215"/>
      <c r="N876" s="123"/>
      <c r="O876" s="249">
        <f t="shared" si="57"/>
        <v>0</v>
      </c>
      <c r="P876" s="96"/>
      <c r="Q876" s="251">
        <f t="shared" si="58"/>
        <v>0</v>
      </c>
      <c r="R876" s="252">
        <f t="shared" si="59"/>
        <v>0</v>
      </c>
      <c r="S876" s="211"/>
      <c r="U876" s="257">
        <f>'Initial Info Client Demographic'!D862</f>
        <v>0</v>
      </c>
      <c r="W876" s="179">
        <f>'Initial Info Client Demographic'!E862</f>
        <v>0</v>
      </c>
      <c r="X876" s="182">
        <f>'Initial Info Client Demographic'!F862</f>
        <v>0</v>
      </c>
      <c r="Y876" s="183">
        <f>'Initial Info Client Demographic'!G862</f>
        <v>0</v>
      </c>
      <c r="Z876" s="179">
        <f>'Initial Info Client Demographic'!H862</f>
        <v>0</v>
      </c>
      <c r="AA876" s="182">
        <f>'Initial Info Client Demographic'!I862</f>
        <v>0</v>
      </c>
      <c r="AB876" s="183">
        <f>'Initial Info Client Demographic'!E862</f>
        <v>0</v>
      </c>
      <c r="AC876" s="183">
        <f>'Initial Info Client Demographic'!F862</f>
        <v>0</v>
      </c>
      <c r="AD876" s="183">
        <f>'Initial Info Client Demographic'!G862</f>
        <v>0</v>
      </c>
      <c r="AE876" s="183">
        <f>'Initial Info Client Demographic'!H862</f>
        <v>0</v>
      </c>
      <c r="AF876" s="183">
        <f>'Initial Info Client Demographic'!I862</f>
        <v>0</v>
      </c>
      <c r="AG876" s="183">
        <f>'Initial Info Client Demographic'!J862</f>
        <v>0</v>
      </c>
    </row>
    <row r="877" spans="1:33" ht="50.1" customHeight="1" x14ac:dyDescent="0.25">
      <c r="A877" s="2">
        <f t="shared" si="60"/>
        <v>850</v>
      </c>
      <c r="B877" s="321">
        <f>'Initial Info Client Demographic'!B863</f>
        <v>0</v>
      </c>
      <c r="C877" s="322">
        <f>'Initial Info Client Demographic'!C863</f>
        <v>0</v>
      </c>
      <c r="D877" s="229"/>
      <c r="E877" s="237"/>
      <c r="F877" s="234"/>
      <c r="G877" s="241"/>
      <c r="H877" s="243"/>
      <c r="I877" s="213"/>
      <c r="J877" s="214"/>
      <c r="K877" s="168"/>
      <c r="L877" s="167"/>
      <c r="M877" s="216"/>
      <c r="N877" s="141"/>
      <c r="O877" s="249">
        <f t="shared" si="57"/>
        <v>0</v>
      </c>
      <c r="P877" s="140"/>
      <c r="Q877" s="253">
        <f t="shared" si="58"/>
        <v>0</v>
      </c>
      <c r="R877" s="254">
        <f t="shared" si="59"/>
        <v>0</v>
      </c>
      <c r="S877" s="211"/>
      <c r="U877" s="257">
        <f>'Initial Info Client Demographic'!D863</f>
        <v>0</v>
      </c>
      <c r="W877" s="179">
        <f>'Initial Info Client Demographic'!E863</f>
        <v>0</v>
      </c>
      <c r="X877" s="182">
        <f>'Initial Info Client Demographic'!F863</f>
        <v>0</v>
      </c>
      <c r="Y877" s="183">
        <f>'Initial Info Client Demographic'!G863</f>
        <v>0</v>
      </c>
      <c r="Z877" s="179">
        <f>'Initial Info Client Demographic'!H863</f>
        <v>0</v>
      </c>
      <c r="AA877" s="182">
        <f>'Initial Info Client Demographic'!I863</f>
        <v>0</v>
      </c>
      <c r="AB877" s="183">
        <f>'Initial Info Client Demographic'!E863</f>
        <v>0</v>
      </c>
      <c r="AC877" s="183">
        <f>'Initial Info Client Demographic'!F863</f>
        <v>0</v>
      </c>
      <c r="AD877" s="183">
        <f>'Initial Info Client Demographic'!G863</f>
        <v>0</v>
      </c>
      <c r="AE877" s="183">
        <f>'Initial Info Client Demographic'!H863</f>
        <v>0</v>
      </c>
      <c r="AF877" s="183">
        <f>'Initial Info Client Demographic'!I863</f>
        <v>0</v>
      </c>
      <c r="AG877" s="183">
        <f>'Initial Info Client Demographic'!J863</f>
        <v>0</v>
      </c>
    </row>
    <row r="878" spans="1:33" ht="50.1" customHeight="1" x14ac:dyDescent="0.25">
      <c r="A878" s="2">
        <f t="shared" si="60"/>
        <v>851</v>
      </c>
      <c r="B878" s="319">
        <f>'Initial Info Client Demographic'!B864</f>
        <v>0</v>
      </c>
      <c r="C878" s="320">
        <f>'Initial Info Client Demographic'!C864</f>
        <v>0</v>
      </c>
      <c r="D878" s="244"/>
      <c r="E878" s="236"/>
      <c r="F878" s="259"/>
      <c r="G878" s="238"/>
      <c r="H878" s="242"/>
      <c r="I878" s="213"/>
      <c r="J878" s="214"/>
      <c r="K878" s="169"/>
      <c r="L878" s="166"/>
      <c r="M878" s="215"/>
      <c r="N878" s="123"/>
      <c r="O878" s="249">
        <f t="shared" si="57"/>
        <v>0</v>
      </c>
      <c r="P878" s="96"/>
      <c r="Q878" s="251">
        <f t="shared" si="58"/>
        <v>0</v>
      </c>
      <c r="R878" s="252">
        <f t="shared" si="59"/>
        <v>0</v>
      </c>
      <c r="S878" s="211"/>
      <c r="U878" s="257">
        <f>'Initial Info Client Demographic'!D864</f>
        <v>0</v>
      </c>
      <c r="W878" s="179">
        <f>'Initial Info Client Demographic'!E864</f>
        <v>0</v>
      </c>
      <c r="X878" s="182">
        <f>'Initial Info Client Demographic'!F864</f>
        <v>0</v>
      </c>
      <c r="Y878" s="183">
        <f>'Initial Info Client Demographic'!G864</f>
        <v>0</v>
      </c>
      <c r="Z878" s="179">
        <f>'Initial Info Client Demographic'!H864</f>
        <v>0</v>
      </c>
      <c r="AA878" s="182">
        <f>'Initial Info Client Demographic'!I864</f>
        <v>0</v>
      </c>
      <c r="AB878" s="183">
        <f>'Initial Info Client Demographic'!E864</f>
        <v>0</v>
      </c>
      <c r="AC878" s="183">
        <f>'Initial Info Client Demographic'!F864</f>
        <v>0</v>
      </c>
      <c r="AD878" s="183">
        <f>'Initial Info Client Demographic'!G864</f>
        <v>0</v>
      </c>
      <c r="AE878" s="183">
        <f>'Initial Info Client Demographic'!H864</f>
        <v>0</v>
      </c>
      <c r="AF878" s="183">
        <f>'Initial Info Client Demographic'!I864</f>
        <v>0</v>
      </c>
      <c r="AG878" s="183">
        <f>'Initial Info Client Demographic'!J864</f>
        <v>0</v>
      </c>
    </row>
    <row r="879" spans="1:33" ht="50.1" customHeight="1" x14ac:dyDescent="0.25">
      <c r="A879" s="2">
        <f t="shared" si="60"/>
        <v>852</v>
      </c>
      <c r="B879" s="321">
        <f>'Initial Info Client Demographic'!B865</f>
        <v>0</v>
      </c>
      <c r="C879" s="322">
        <f>'Initial Info Client Demographic'!C865</f>
        <v>0</v>
      </c>
      <c r="D879" s="229"/>
      <c r="E879" s="237"/>
      <c r="F879" s="234"/>
      <c r="G879" s="239"/>
      <c r="H879" s="243"/>
      <c r="I879" s="213"/>
      <c r="J879" s="214"/>
      <c r="K879" s="168"/>
      <c r="L879" s="167"/>
      <c r="M879" s="216"/>
      <c r="N879" s="141"/>
      <c r="O879" s="249">
        <f t="shared" si="57"/>
        <v>0</v>
      </c>
      <c r="P879" s="140"/>
      <c r="Q879" s="253">
        <f t="shared" si="58"/>
        <v>0</v>
      </c>
      <c r="R879" s="254">
        <f t="shared" si="59"/>
        <v>0</v>
      </c>
      <c r="S879" s="211"/>
      <c r="U879" s="257">
        <f>'Initial Info Client Demographic'!D865</f>
        <v>0</v>
      </c>
      <c r="W879" s="179">
        <f>'Initial Info Client Demographic'!E865</f>
        <v>0</v>
      </c>
      <c r="X879" s="182">
        <f>'Initial Info Client Demographic'!F865</f>
        <v>0</v>
      </c>
      <c r="Y879" s="183">
        <f>'Initial Info Client Demographic'!G865</f>
        <v>0</v>
      </c>
      <c r="Z879" s="179">
        <f>'Initial Info Client Demographic'!H865</f>
        <v>0</v>
      </c>
      <c r="AA879" s="182">
        <f>'Initial Info Client Demographic'!I865</f>
        <v>0</v>
      </c>
      <c r="AB879" s="183">
        <f>'Initial Info Client Demographic'!E865</f>
        <v>0</v>
      </c>
      <c r="AC879" s="183">
        <f>'Initial Info Client Demographic'!F865</f>
        <v>0</v>
      </c>
      <c r="AD879" s="183">
        <f>'Initial Info Client Demographic'!G865</f>
        <v>0</v>
      </c>
      <c r="AE879" s="183">
        <f>'Initial Info Client Demographic'!H865</f>
        <v>0</v>
      </c>
      <c r="AF879" s="183">
        <f>'Initial Info Client Demographic'!I865</f>
        <v>0</v>
      </c>
      <c r="AG879" s="183">
        <f>'Initial Info Client Demographic'!J865</f>
        <v>0</v>
      </c>
    </row>
    <row r="880" spans="1:33" ht="50.1" customHeight="1" x14ac:dyDescent="0.25">
      <c r="A880" s="2">
        <f t="shared" si="60"/>
        <v>853</v>
      </c>
      <c r="B880" s="319">
        <f>'Initial Info Client Demographic'!B866</f>
        <v>0</v>
      </c>
      <c r="C880" s="320">
        <f>'Initial Info Client Demographic'!C866</f>
        <v>0</v>
      </c>
      <c r="D880" s="244"/>
      <c r="E880" s="236"/>
      <c r="F880" s="259"/>
      <c r="G880" s="238"/>
      <c r="H880" s="242"/>
      <c r="I880" s="213"/>
      <c r="J880" s="214"/>
      <c r="K880" s="169"/>
      <c r="L880" s="166"/>
      <c r="M880" s="215"/>
      <c r="N880" s="123"/>
      <c r="O880" s="249">
        <f t="shared" si="57"/>
        <v>0</v>
      </c>
      <c r="P880" s="96"/>
      <c r="Q880" s="251">
        <f t="shared" si="58"/>
        <v>0</v>
      </c>
      <c r="R880" s="252">
        <f t="shared" si="59"/>
        <v>0</v>
      </c>
      <c r="S880" s="211"/>
      <c r="U880" s="257">
        <f>'Initial Info Client Demographic'!D866</f>
        <v>0</v>
      </c>
      <c r="W880" s="179">
        <f>'Initial Info Client Demographic'!E866</f>
        <v>0</v>
      </c>
      <c r="X880" s="182">
        <f>'Initial Info Client Demographic'!F866</f>
        <v>0</v>
      </c>
      <c r="Y880" s="183">
        <f>'Initial Info Client Demographic'!G866</f>
        <v>0</v>
      </c>
      <c r="Z880" s="179">
        <f>'Initial Info Client Demographic'!H866</f>
        <v>0</v>
      </c>
      <c r="AA880" s="182">
        <f>'Initial Info Client Demographic'!I866</f>
        <v>0</v>
      </c>
      <c r="AB880" s="183">
        <f>'Initial Info Client Demographic'!E866</f>
        <v>0</v>
      </c>
      <c r="AC880" s="183">
        <f>'Initial Info Client Demographic'!F866</f>
        <v>0</v>
      </c>
      <c r="AD880" s="183">
        <f>'Initial Info Client Demographic'!G866</f>
        <v>0</v>
      </c>
      <c r="AE880" s="183">
        <f>'Initial Info Client Demographic'!H866</f>
        <v>0</v>
      </c>
      <c r="AF880" s="183">
        <f>'Initial Info Client Demographic'!I866</f>
        <v>0</v>
      </c>
      <c r="AG880" s="183">
        <f>'Initial Info Client Demographic'!J866</f>
        <v>0</v>
      </c>
    </row>
    <row r="881" spans="1:33" ht="50.1" customHeight="1" x14ac:dyDescent="0.25">
      <c r="A881" s="2">
        <f t="shared" si="60"/>
        <v>854</v>
      </c>
      <c r="B881" s="321">
        <f>'Initial Info Client Demographic'!B867</f>
        <v>0</v>
      </c>
      <c r="C881" s="322">
        <f>'Initial Info Client Demographic'!C867</f>
        <v>0</v>
      </c>
      <c r="D881" s="229"/>
      <c r="E881" s="237"/>
      <c r="F881" s="234"/>
      <c r="G881" s="239"/>
      <c r="H881" s="243"/>
      <c r="I881" s="213"/>
      <c r="J881" s="214"/>
      <c r="K881" s="168"/>
      <c r="L881" s="167"/>
      <c r="M881" s="216"/>
      <c r="N881" s="141"/>
      <c r="O881" s="249">
        <f t="shared" si="57"/>
        <v>0</v>
      </c>
      <c r="P881" s="140"/>
      <c r="Q881" s="253">
        <f t="shared" si="58"/>
        <v>0</v>
      </c>
      <c r="R881" s="254">
        <f t="shared" si="59"/>
        <v>0</v>
      </c>
      <c r="S881" s="211"/>
      <c r="U881" s="257">
        <f>'Initial Info Client Demographic'!D867</f>
        <v>0</v>
      </c>
      <c r="W881" s="179">
        <f>'Initial Info Client Demographic'!E867</f>
        <v>0</v>
      </c>
      <c r="X881" s="182">
        <f>'Initial Info Client Demographic'!F867</f>
        <v>0</v>
      </c>
      <c r="Y881" s="183">
        <f>'Initial Info Client Demographic'!G867</f>
        <v>0</v>
      </c>
      <c r="Z881" s="179">
        <f>'Initial Info Client Demographic'!H867</f>
        <v>0</v>
      </c>
      <c r="AA881" s="182">
        <f>'Initial Info Client Demographic'!I867</f>
        <v>0</v>
      </c>
      <c r="AB881" s="183">
        <f>'Initial Info Client Demographic'!E867</f>
        <v>0</v>
      </c>
      <c r="AC881" s="183">
        <f>'Initial Info Client Demographic'!F867</f>
        <v>0</v>
      </c>
      <c r="AD881" s="183">
        <f>'Initial Info Client Demographic'!G867</f>
        <v>0</v>
      </c>
      <c r="AE881" s="183">
        <f>'Initial Info Client Demographic'!H867</f>
        <v>0</v>
      </c>
      <c r="AF881" s="183">
        <f>'Initial Info Client Demographic'!I867</f>
        <v>0</v>
      </c>
      <c r="AG881" s="183">
        <f>'Initial Info Client Demographic'!J867</f>
        <v>0</v>
      </c>
    </row>
    <row r="882" spans="1:33" ht="50.1" customHeight="1" x14ac:dyDescent="0.25">
      <c r="A882" s="2">
        <f t="shared" si="60"/>
        <v>855</v>
      </c>
      <c r="B882" s="319">
        <f>'Initial Info Client Demographic'!B868</f>
        <v>0</v>
      </c>
      <c r="C882" s="320">
        <f>'Initial Info Client Demographic'!C868</f>
        <v>0</v>
      </c>
      <c r="D882" s="244"/>
      <c r="E882" s="236"/>
      <c r="F882" s="259"/>
      <c r="G882" s="238"/>
      <c r="H882" s="242"/>
      <c r="I882" s="213"/>
      <c r="J882" s="214"/>
      <c r="K882" s="169"/>
      <c r="L882" s="166"/>
      <c r="M882" s="215"/>
      <c r="N882" s="123"/>
      <c r="O882" s="249">
        <f t="shared" si="57"/>
        <v>0</v>
      </c>
      <c r="P882" s="96"/>
      <c r="Q882" s="251">
        <f t="shared" si="58"/>
        <v>0</v>
      </c>
      <c r="R882" s="252">
        <f t="shared" si="59"/>
        <v>0</v>
      </c>
      <c r="S882" s="211"/>
      <c r="U882" s="257">
        <f>'Initial Info Client Demographic'!D868</f>
        <v>0</v>
      </c>
      <c r="W882" s="179">
        <f>'Initial Info Client Demographic'!E868</f>
        <v>0</v>
      </c>
      <c r="X882" s="182">
        <f>'Initial Info Client Demographic'!F868</f>
        <v>0</v>
      </c>
      <c r="Y882" s="183">
        <f>'Initial Info Client Demographic'!G868</f>
        <v>0</v>
      </c>
      <c r="Z882" s="179">
        <f>'Initial Info Client Demographic'!H868</f>
        <v>0</v>
      </c>
      <c r="AA882" s="182">
        <f>'Initial Info Client Demographic'!I868</f>
        <v>0</v>
      </c>
      <c r="AB882" s="183">
        <f>'Initial Info Client Demographic'!E868</f>
        <v>0</v>
      </c>
      <c r="AC882" s="183">
        <f>'Initial Info Client Demographic'!F868</f>
        <v>0</v>
      </c>
      <c r="AD882" s="183">
        <f>'Initial Info Client Demographic'!G868</f>
        <v>0</v>
      </c>
      <c r="AE882" s="183">
        <f>'Initial Info Client Demographic'!H868</f>
        <v>0</v>
      </c>
      <c r="AF882" s="183">
        <f>'Initial Info Client Demographic'!I868</f>
        <v>0</v>
      </c>
      <c r="AG882" s="183">
        <f>'Initial Info Client Demographic'!J868</f>
        <v>0</v>
      </c>
    </row>
    <row r="883" spans="1:33" ht="50.1" customHeight="1" x14ac:dyDescent="0.25">
      <c r="A883" s="2">
        <f t="shared" si="60"/>
        <v>856</v>
      </c>
      <c r="B883" s="321">
        <f>'Initial Info Client Demographic'!B869</f>
        <v>0</v>
      </c>
      <c r="C883" s="322">
        <f>'Initial Info Client Demographic'!C869</f>
        <v>0</v>
      </c>
      <c r="D883" s="229"/>
      <c r="E883" s="237"/>
      <c r="F883" s="234"/>
      <c r="G883" s="239"/>
      <c r="H883" s="243"/>
      <c r="I883" s="213"/>
      <c r="J883" s="214"/>
      <c r="K883" s="168"/>
      <c r="L883" s="167"/>
      <c r="M883" s="216"/>
      <c r="N883" s="141"/>
      <c r="O883" s="249">
        <f t="shared" si="57"/>
        <v>0</v>
      </c>
      <c r="P883" s="140"/>
      <c r="Q883" s="253">
        <f t="shared" si="58"/>
        <v>0</v>
      </c>
      <c r="R883" s="254">
        <f t="shared" si="59"/>
        <v>0</v>
      </c>
      <c r="S883" s="211"/>
      <c r="U883" s="257">
        <f>'Initial Info Client Demographic'!D869</f>
        <v>0</v>
      </c>
      <c r="W883" s="179">
        <f>'Initial Info Client Demographic'!E869</f>
        <v>0</v>
      </c>
      <c r="X883" s="182">
        <f>'Initial Info Client Demographic'!F869</f>
        <v>0</v>
      </c>
      <c r="Y883" s="183">
        <f>'Initial Info Client Demographic'!G869</f>
        <v>0</v>
      </c>
      <c r="Z883" s="179">
        <f>'Initial Info Client Demographic'!H869</f>
        <v>0</v>
      </c>
      <c r="AA883" s="182">
        <f>'Initial Info Client Demographic'!I869</f>
        <v>0</v>
      </c>
      <c r="AB883" s="183">
        <f>'Initial Info Client Demographic'!E869</f>
        <v>0</v>
      </c>
      <c r="AC883" s="183">
        <f>'Initial Info Client Demographic'!F869</f>
        <v>0</v>
      </c>
      <c r="AD883" s="183">
        <f>'Initial Info Client Demographic'!G869</f>
        <v>0</v>
      </c>
      <c r="AE883" s="183">
        <f>'Initial Info Client Demographic'!H869</f>
        <v>0</v>
      </c>
      <c r="AF883" s="183">
        <f>'Initial Info Client Demographic'!I869</f>
        <v>0</v>
      </c>
      <c r="AG883" s="183">
        <f>'Initial Info Client Demographic'!J869</f>
        <v>0</v>
      </c>
    </row>
    <row r="884" spans="1:33" ht="50.1" customHeight="1" x14ac:dyDescent="0.25">
      <c r="A884" s="2">
        <f t="shared" si="60"/>
        <v>857</v>
      </c>
      <c r="B884" s="319">
        <f>'Initial Info Client Demographic'!B870</f>
        <v>0</v>
      </c>
      <c r="C884" s="320">
        <f>'Initial Info Client Demographic'!C870</f>
        <v>0</v>
      </c>
      <c r="D884" s="244"/>
      <c r="E884" s="236"/>
      <c r="F884" s="259"/>
      <c r="G884" s="238"/>
      <c r="H884" s="242"/>
      <c r="I884" s="213"/>
      <c r="J884" s="214"/>
      <c r="K884" s="169"/>
      <c r="L884" s="166"/>
      <c r="M884" s="215"/>
      <c r="N884" s="123"/>
      <c r="O884" s="249">
        <f t="shared" si="57"/>
        <v>0</v>
      </c>
      <c r="P884" s="96"/>
      <c r="Q884" s="251">
        <f t="shared" si="58"/>
        <v>0</v>
      </c>
      <c r="R884" s="252">
        <f t="shared" si="59"/>
        <v>0</v>
      </c>
      <c r="S884" s="211"/>
      <c r="U884" s="257">
        <f>'Initial Info Client Demographic'!D870</f>
        <v>0</v>
      </c>
      <c r="W884" s="179">
        <f>'Initial Info Client Demographic'!E870</f>
        <v>0</v>
      </c>
      <c r="X884" s="182">
        <f>'Initial Info Client Demographic'!F870</f>
        <v>0</v>
      </c>
      <c r="Y884" s="183">
        <f>'Initial Info Client Demographic'!G870</f>
        <v>0</v>
      </c>
      <c r="Z884" s="179">
        <f>'Initial Info Client Demographic'!H870</f>
        <v>0</v>
      </c>
      <c r="AA884" s="182">
        <f>'Initial Info Client Demographic'!I870</f>
        <v>0</v>
      </c>
      <c r="AB884" s="183">
        <f>'Initial Info Client Demographic'!E870</f>
        <v>0</v>
      </c>
      <c r="AC884" s="183">
        <f>'Initial Info Client Demographic'!F870</f>
        <v>0</v>
      </c>
      <c r="AD884" s="183">
        <f>'Initial Info Client Demographic'!G870</f>
        <v>0</v>
      </c>
      <c r="AE884" s="183">
        <f>'Initial Info Client Demographic'!H870</f>
        <v>0</v>
      </c>
      <c r="AF884" s="183">
        <f>'Initial Info Client Demographic'!I870</f>
        <v>0</v>
      </c>
      <c r="AG884" s="183">
        <f>'Initial Info Client Demographic'!J870</f>
        <v>0</v>
      </c>
    </row>
    <row r="885" spans="1:33" ht="50.1" customHeight="1" x14ac:dyDescent="0.25">
      <c r="A885" s="2">
        <f t="shared" si="60"/>
        <v>858</v>
      </c>
      <c r="B885" s="321">
        <f>'Initial Info Client Demographic'!B871</f>
        <v>0</v>
      </c>
      <c r="C885" s="322">
        <f>'Initial Info Client Demographic'!C871</f>
        <v>0</v>
      </c>
      <c r="D885" s="229"/>
      <c r="E885" s="237"/>
      <c r="F885" s="234"/>
      <c r="G885" s="239"/>
      <c r="H885" s="243"/>
      <c r="I885" s="213"/>
      <c r="J885" s="214"/>
      <c r="K885" s="168"/>
      <c r="L885" s="167"/>
      <c r="M885" s="216"/>
      <c r="N885" s="141"/>
      <c r="O885" s="249">
        <f t="shared" si="57"/>
        <v>0</v>
      </c>
      <c r="P885" s="140"/>
      <c r="Q885" s="253">
        <f t="shared" si="58"/>
        <v>0</v>
      </c>
      <c r="R885" s="254">
        <f t="shared" si="59"/>
        <v>0</v>
      </c>
      <c r="S885" s="211"/>
      <c r="U885" s="257">
        <f>'Initial Info Client Demographic'!D871</f>
        <v>0</v>
      </c>
      <c r="W885" s="179">
        <f>'Initial Info Client Demographic'!E871</f>
        <v>0</v>
      </c>
      <c r="X885" s="182">
        <f>'Initial Info Client Demographic'!F871</f>
        <v>0</v>
      </c>
      <c r="Y885" s="183">
        <f>'Initial Info Client Demographic'!G871</f>
        <v>0</v>
      </c>
      <c r="Z885" s="179">
        <f>'Initial Info Client Demographic'!H871</f>
        <v>0</v>
      </c>
      <c r="AA885" s="182">
        <f>'Initial Info Client Demographic'!I871</f>
        <v>0</v>
      </c>
      <c r="AB885" s="183">
        <f>'Initial Info Client Demographic'!E871</f>
        <v>0</v>
      </c>
      <c r="AC885" s="183">
        <f>'Initial Info Client Demographic'!F871</f>
        <v>0</v>
      </c>
      <c r="AD885" s="183">
        <f>'Initial Info Client Demographic'!G871</f>
        <v>0</v>
      </c>
      <c r="AE885" s="183">
        <f>'Initial Info Client Demographic'!H871</f>
        <v>0</v>
      </c>
      <c r="AF885" s="183">
        <f>'Initial Info Client Demographic'!I871</f>
        <v>0</v>
      </c>
      <c r="AG885" s="183">
        <f>'Initial Info Client Demographic'!J871</f>
        <v>0</v>
      </c>
    </row>
    <row r="886" spans="1:33" ht="50.1" customHeight="1" x14ac:dyDescent="0.25">
      <c r="A886" s="2">
        <f t="shared" si="60"/>
        <v>859</v>
      </c>
      <c r="B886" s="319">
        <f>'Initial Info Client Demographic'!B872</f>
        <v>0</v>
      </c>
      <c r="C886" s="320">
        <f>'Initial Info Client Demographic'!C872</f>
        <v>0</v>
      </c>
      <c r="D886" s="244"/>
      <c r="E886" s="236"/>
      <c r="F886" s="259"/>
      <c r="G886" s="240"/>
      <c r="H886" s="242"/>
      <c r="I886" s="213"/>
      <c r="J886" s="214"/>
      <c r="K886" s="169"/>
      <c r="L886" s="166"/>
      <c r="M886" s="215"/>
      <c r="N886" s="123"/>
      <c r="O886" s="249">
        <f t="shared" si="57"/>
        <v>0</v>
      </c>
      <c r="P886" s="96"/>
      <c r="Q886" s="251">
        <f t="shared" si="58"/>
        <v>0</v>
      </c>
      <c r="R886" s="252">
        <f t="shared" si="59"/>
        <v>0</v>
      </c>
      <c r="S886" s="211"/>
      <c r="U886" s="257">
        <f>'Initial Info Client Demographic'!D872</f>
        <v>0</v>
      </c>
      <c r="W886" s="179">
        <f>'Initial Info Client Demographic'!E872</f>
        <v>0</v>
      </c>
      <c r="X886" s="182">
        <f>'Initial Info Client Demographic'!F872</f>
        <v>0</v>
      </c>
      <c r="Y886" s="183">
        <f>'Initial Info Client Demographic'!G872</f>
        <v>0</v>
      </c>
      <c r="Z886" s="179">
        <f>'Initial Info Client Demographic'!H872</f>
        <v>0</v>
      </c>
      <c r="AA886" s="182">
        <f>'Initial Info Client Demographic'!I872</f>
        <v>0</v>
      </c>
      <c r="AB886" s="183">
        <f>'Initial Info Client Demographic'!E872</f>
        <v>0</v>
      </c>
      <c r="AC886" s="183">
        <f>'Initial Info Client Demographic'!F872</f>
        <v>0</v>
      </c>
      <c r="AD886" s="183">
        <f>'Initial Info Client Demographic'!G872</f>
        <v>0</v>
      </c>
      <c r="AE886" s="183">
        <f>'Initial Info Client Demographic'!H872</f>
        <v>0</v>
      </c>
      <c r="AF886" s="183">
        <f>'Initial Info Client Demographic'!I872</f>
        <v>0</v>
      </c>
      <c r="AG886" s="183">
        <f>'Initial Info Client Demographic'!J872</f>
        <v>0</v>
      </c>
    </row>
    <row r="887" spans="1:33" ht="50.1" customHeight="1" x14ac:dyDescent="0.25">
      <c r="A887" s="2">
        <f t="shared" si="60"/>
        <v>860</v>
      </c>
      <c r="B887" s="321">
        <f>'Initial Info Client Demographic'!B873</f>
        <v>0</v>
      </c>
      <c r="C887" s="322">
        <f>'Initial Info Client Demographic'!C873</f>
        <v>0</v>
      </c>
      <c r="D887" s="229"/>
      <c r="E887" s="237"/>
      <c r="F887" s="234"/>
      <c r="G887" s="241"/>
      <c r="H887" s="243"/>
      <c r="I887" s="213"/>
      <c r="J887" s="214"/>
      <c r="K887" s="168"/>
      <c r="L887" s="167"/>
      <c r="M887" s="216"/>
      <c r="N887" s="141"/>
      <c r="O887" s="249">
        <f t="shared" si="57"/>
        <v>0</v>
      </c>
      <c r="P887" s="140"/>
      <c r="Q887" s="253">
        <f t="shared" si="58"/>
        <v>0</v>
      </c>
      <c r="R887" s="254">
        <f t="shared" si="59"/>
        <v>0</v>
      </c>
      <c r="S887" s="211"/>
      <c r="U887" s="257">
        <f>'Initial Info Client Demographic'!D873</f>
        <v>0</v>
      </c>
      <c r="W887" s="179">
        <f>'Initial Info Client Demographic'!E873</f>
        <v>0</v>
      </c>
      <c r="X887" s="182">
        <f>'Initial Info Client Demographic'!F873</f>
        <v>0</v>
      </c>
      <c r="Y887" s="183">
        <f>'Initial Info Client Demographic'!G873</f>
        <v>0</v>
      </c>
      <c r="Z887" s="179">
        <f>'Initial Info Client Demographic'!H873</f>
        <v>0</v>
      </c>
      <c r="AA887" s="182">
        <f>'Initial Info Client Demographic'!I873</f>
        <v>0</v>
      </c>
      <c r="AB887" s="183">
        <f>'Initial Info Client Demographic'!E873</f>
        <v>0</v>
      </c>
      <c r="AC887" s="183">
        <f>'Initial Info Client Demographic'!F873</f>
        <v>0</v>
      </c>
      <c r="AD887" s="183">
        <f>'Initial Info Client Demographic'!G873</f>
        <v>0</v>
      </c>
      <c r="AE887" s="183">
        <f>'Initial Info Client Demographic'!H873</f>
        <v>0</v>
      </c>
      <c r="AF887" s="183">
        <f>'Initial Info Client Demographic'!I873</f>
        <v>0</v>
      </c>
      <c r="AG887" s="183">
        <f>'Initial Info Client Demographic'!J873</f>
        <v>0</v>
      </c>
    </row>
    <row r="888" spans="1:33" ht="50.1" customHeight="1" x14ac:dyDescent="0.25">
      <c r="A888" s="2">
        <f t="shared" si="60"/>
        <v>861</v>
      </c>
      <c r="B888" s="319">
        <f>'Initial Info Client Demographic'!B874</f>
        <v>0</v>
      </c>
      <c r="C888" s="320">
        <f>'Initial Info Client Demographic'!C874</f>
        <v>0</v>
      </c>
      <c r="D888" s="244"/>
      <c r="E888" s="236"/>
      <c r="F888" s="259"/>
      <c r="G888" s="238"/>
      <c r="H888" s="242"/>
      <c r="I888" s="213"/>
      <c r="J888" s="214"/>
      <c r="K888" s="169"/>
      <c r="L888" s="166"/>
      <c r="M888" s="215"/>
      <c r="N888" s="123"/>
      <c r="O888" s="249">
        <f t="shared" si="57"/>
        <v>0</v>
      </c>
      <c r="P888" s="96"/>
      <c r="Q888" s="251">
        <f t="shared" si="58"/>
        <v>0</v>
      </c>
      <c r="R888" s="252">
        <f t="shared" si="59"/>
        <v>0</v>
      </c>
      <c r="S888" s="211"/>
      <c r="U888" s="257">
        <f>'Initial Info Client Demographic'!D874</f>
        <v>0</v>
      </c>
      <c r="W888" s="179">
        <f>'Initial Info Client Demographic'!E874</f>
        <v>0</v>
      </c>
      <c r="X888" s="182">
        <f>'Initial Info Client Demographic'!F874</f>
        <v>0</v>
      </c>
      <c r="Y888" s="183">
        <f>'Initial Info Client Demographic'!G874</f>
        <v>0</v>
      </c>
      <c r="Z888" s="179">
        <f>'Initial Info Client Demographic'!H874</f>
        <v>0</v>
      </c>
      <c r="AA888" s="182">
        <f>'Initial Info Client Demographic'!I874</f>
        <v>0</v>
      </c>
      <c r="AB888" s="183">
        <f>'Initial Info Client Demographic'!E874</f>
        <v>0</v>
      </c>
      <c r="AC888" s="183">
        <f>'Initial Info Client Demographic'!F874</f>
        <v>0</v>
      </c>
      <c r="AD888" s="183">
        <f>'Initial Info Client Demographic'!G874</f>
        <v>0</v>
      </c>
      <c r="AE888" s="183">
        <f>'Initial Info Client Demographic'!H874</f>
        <v>0</v>
      </c>
      <c r="AF888" s="183">
        <f>'Initial Info Client Demographic'!I874</f>
        <v>0</v>
      </c>
      <c r="AG888" s="183">
        <f>'Initial Info Client Demographic'!J874</f>
        <v>0</v>
      </c>
    </row>
    <row r="889" spans="1:33" ht="50.1" customHeight="1" x14ac:dyDescent="0.25">
      <c r="A889" s="2">
        <f t="shared" si="60"/>
        <v>862</v>
      </c>
      <c r="B889" s="321">
        <f>'Initial Info Client Demographic'!B875</f>
        <v>0</v>
      </c>
      <c r="C889" s="322">
        <f>'Initial Info Client Demographic'!C875</f>
        <v>0</v>
      </c>
      <c r="D889" s="229"/>
      <c r="E889" s="237"/>
      <c r="F889" s="234"/>
      <c r="G889" s="239"/>
      <c r="H889" s="243"/>
      <c r="I889" s="213"/>
      <c r="J889" s="214"/>
      <c r="K889" s="168"/>
      <c r="L889" s="167"/>
      <c r="M889" s="216"/>
      <c r="N889" s="141"/>
      <c r="O889" s="249">
        <f t="shared" si="57"/>
        <v>0</v>
      </c>
      <c r="P889" s="140"/>
      <c r="Q889" s="253">
        <f t="shared" si="58"/>
        <v>0</v>
      </c>
      <c r="R889" s="254">
        <f t="shared" si="59"/>
        <v>0</v>
      </c>
      <c r="S889" s="211"/>
      <c r="U889" s="257">
        <f>'Initial Info Client Demographic'!D875</f>
        <v>0</v>
      </c>
      <c r="W889" s="179">
        <f>'Initial Info Client Demographic'!E875</f>
        <v>0</v>
      </c>
      <c r="X889" s="182">
        <f>'Initial Info Client Demographic'!F875</f>
        <v>0</v>
      </c>
      <c r="Y889" s="183">
        <f>'Initial Info Client Demographic'!G875</f>
        <v>0</v>
      </c>
      <c r="Z889" s="179">
        <f>'Initial Info Client Demographic'!H875</f>
        <v>0</v>
      </c>
      <c r="AA889" s="182">
        <f>'Initial Info Client Demographic'!I875</f>
        <v>0</v>
      </c>
      <c r="AB889" s="183">
        <f>'Initial Info Client Demographic'!E875</f>
        <v>0</v>
      </c>
      <c r="AC889" s="183">
        <f>'Initial Info Client Demographic'!F875</f>
        <v>0</v>
      </c>
      <c r="AD889" s="183">
        <f>'Initial Info Client Demographic'!G875</f>
        <v>0</v>
      </c>
      <c r="AE889" s="183">
        <f>'Initial Info Client Demographic'!H875</f>
        <v>0</v>
      </c>
      <c r="AF889" s="183">
        <f>'Initial Info Client Demographic'!I875</f>
        <v>0</v>
      </c>
      <c r="AG889" s="183">
        <f>'Initial Info Client Demographic'!J875</f>
        <v>0</v>
      </c>
    </row>
    <row r="890" spans="1:33" ht="50.1" customHeight="1" x14ac:dyDescent="0.25">
      <c r="A890" s="2">
        <f t="shared" si="60"/>
        <v>863</v>
      </c>
      <c r="B890" s="319">
        <f>'Initial Info Client Demographic'!B876</f>
        <v>0</v>
      </c>
      <c r="C890" s="320">
        <f>'Initial Info Client Demographic'!C876</f>
        <v>0</v>
      </c>
      <c r="D890" s="244"/>
      <c r="E890" s="236"/>
      <c r="F890" s="259"/>
      <c r="G890" s="238"/>
      <c r="H890" s="242"/>
      <c r="I890" s="213"/>
      <c r="J890" s="214"/>
      <c r="K890" s="169"/>
      <c r="L890" s="166"/>
      <c r="M890" s="215"/>
      <c r="N890" s="123"/>
      <c r="O890" s="249">
        <f t="shared" si="57"/>
        <v>0</v>
      </c>
      <c r="P890" s="96"/>
      <c r="Q890" s="251">
        <f t="shared" si="58"/>
        <v>0</v>
      </c>
      <c r="R890" s="252">
        <f t="shared" si="59"/>
        <v>0</v>
      </c>
      <c r="S890" s="211"/>
      <c r="U890" s="257">
        <f>'Initial Info Client Demographic'!D876</f>
        <v>0</v>
      </c>
      <c r="W890" s="179">
        <f>'Initial Info Client Demographic'!E876</f>
        <v>0</v>
      </c>
      <c r="X890" s="182">
        <f>'Initial Info Client Demographic'!F876</f>
        <v>0</v>
      </c>
      <c r="Y890" s="183">
        <f>'Initial Info Client Demographic'!G876</f>
        <v>0</v>
      </c>
      <c r="Z890" s="179">
        <f>'Initial Info Client Demographic'!H876</f>
        <v>0</v>
      </c>
      <c r="AA890" s="182">
        <f>'Initial Info Client Demographic'!I876</f>
        <v>0</v>
      </c>
      <c r="AB890" s="183">
        <f>'Initial Info Client Demographic'!E876</f>
        <v>0</v>
      </c>
      <c r="AC890" s="183">
        <f>'Initial Info Client Demographic'!F876</f>
        <v>0</v>
      </c>
      <c r="AD890" s="183">
        <f>'Initial Info Client Demographic'!G876</f>
        <v>0</v>
      </c>
      <c r="AE890" s="183">
        <f>'Initial Info Client Demographic'!H876</f>
        <v>0</v>
      </c>
      <c r="AF890" s="183">
        <f>'Initial Info Client Demographic'!I876</f>
        <v>0</v>
      </c>
      <c r="AG890" s="183">
        <f>'Initial Info Client Demographic'!J876</f>
        <v>0</v>
      </c>
    </row>
    <row r="891" spans="1:33" ht="50.1" customHeight="1" x14ac:dyDescent="0.25">
      <c r="A891" s="2">
        <f t="shared" si="60"/>
        <v>864</v>
      </c>
      <c r="B891" s="321">
        <f>'Initial Info Client Demographic'!B877</f>
        <v>0</v>
      </c>
      <c r="C891" s="322">
        <f>'Initial Info Client Demographic'!C877</f>
        <v>0</v>
      </c>
      <c r="D891" s="229"/>
      <c r="E891" s="237"/>
      <c r="F891" s="234"/>
      <c r="G891" s="239"/>
      <c r="H891" s="243"/>
      <c r="I891" s="213"/>
      <c r="J891" s="214"/>
      <c r="K891" s="168"/>
      <c r="L891" s="167"/>
      <c r="M891" s="216"/>
      <c r="N891" s="141"/>
      <c r="O891" s="249">
        <f t="shared" si="57"/>
        <v>0</v>
      </c>
      <c r="P891" s="140"/>
      <c r="Q891" s="253">
        <f t="shared" si="58"/>
        <v>0</v>
      </c>
      <c r="R891" s="254">
        <f t="shared" si="59"/>
        <v>0</v>
      </c>
      <c r="S891" s="211"/>
      <c r="U891" s="257">
        <f>'Initial Info Client Demographic'!D877</f>
        <v>0</v>
      </c>
      <c r="W891" s="179">
        <f>'Initial Info Client Demographic'!E877</f>
        <v>0</v>
      </c>
      <c r="X891" s="182">
        <f>'Initial Info Client Demographic'!F877</f>
        <v>0</v>
      </c>
      <c r="Y891" s="183">
        <f>'Initial Info Client Demographic'!G877</f>
        <v>0</v>
      </c>
      <c r="Z891" s="179">
        <f>'Initial Info Client Demographic'!H877</f>
        <v>0</v>
      </c>
      <c r="AA891" s="182">
        <f>'Initial Info Client Demographic'!I877</f>
        <v>0</v>
      </c>
      <c r="AB891" s="183">
        <f>'Initial Info Client Demographic'!E877</f>
        <v>0</v>
      </c>
      <c r="AC891" s="183">
        <f>'Initial Info Client Demographic'!F877</f>
        <v>0</v>
      </c>
      <c r="AD891" s="183">
        <f>'Initial Info Client Demographic'!G877</f>
        <v>0</v>
      </c>
      <c r="AE891" s="183">
        <f>'Initial Info Client Demographic'!H877</f>
        <v>0</v>
      </c>
      <c r="AF891" s="183">
        <f>'Initial Info Client Demographic'!I877</f>
        <v>0</v>
      </c>
      <c r="AG891" s="183">
        <f>'Initial Info Client Demographic'!J877</f>
        <v>0</v>
      </c>
    </row>
    <row r="892" spans="1:33" ht="50.1" customHeight="1" x14ac:dyDescent="0.25">
      <c r="A892" s="2">
        <f t="shared" si="60"/>
        <v>865</v>
      </c>
      <c r="B892" s="319">
        <f>'Initial Info Client Demographic'!B878</f>
        <v>0</v>
      </c>
      <c r="C892" s="320">
        <f>'Initial Info Client Demographic'!C878</f>
        <v>0</v>
      </c>
      <c r="D892" s="244"/>
      <c r="E892" s="236"/>
      <c r="F892" s="259"/>
      <c r="G892" s="238"/>
      <c r="H892" s="242"/>
      <c r="I892" s="213"/>
      <c r="J892" s="214"/>
      <c r="K892" s="169"/>
      <c r="L892" s="166"/>
      <c r="M892" s="215"/>
      <c r="N892" s="123"/>
      <c r="O892" s="249">
        <f t="shared" si="57"/>
        <v>0</v>
      </c>
      <c r="P892" s="96"/>
      <c r="Q892" s="251">
        <f t="shared" si="58"/>
        <v>0</v>
      </c>
      <c r="R892" s="252">
        <f t="shared" si="59"/>
        <v>0</v>
      </c>
      <c r="S892" s="211"/>
      <c r="U892" s="257">
        <f>'Initial Info Client Demographic'!D878</f>
        <v>0</v>
      </c>
      <c r="W892" s="179">
        <f>'Initial Info Client Demographic'!E878</f>
        <v>0</v>
      </c>
      <c r="X892" s="182">
        <f>'Initial Info Client Demographic'!F878</f>
        <v>0</v>
      </c>
      <c r="Y892" s="183">
        <f>'Initial Info Client Demographic'!G878</f>
        <v>0</v>
      </c>
      <c r="Z892" s="179">
        <f>'Initial Info Client Demographic'!H878</f>
        <v>0</v>
      </c>
      <c r="AA892" s="182">
        <f>'Initial Info Client Demographic'!I878</f>
        <v>0</v>
      </c>
      <c r="AB892" s="183">
        <f>'Initial Info Client Demographic'!E878</f>
        <v>0</v>
      </c>
      <c r="AC892" s="183">
        <f>'Initial Info Client Demographic'!F878</f>
        <v>0</v>
      </c>
      <c r="AD892" s="183">
        <f>'Initial Info Client Demographic'!G878</f>
        <v>0</v>
      </c>
      <c r="AE892" s="183">
        <f>'Initial Info Client Demographic'!H878</f>
        <v>0</v>
      </c>
      <c r="AF892" s="183">
        <f>'Initial Info Client Demographic'!I878</f>
        <v>0</v>
      </c>
      <c r="AG892" s="183">
        <f>'Initial Info Client Demographic'!J878</f>
        <v>0</v>
      </c>
    </row>
    <row r="893" spans="1:33" ht="50.1" customHeight="1" x14ac:dyDescent="0.25">
      <c r="A893" s="2">
        <f t="shared" si="60"/>
        <v>866</v>
      </c>
      <c r="B893" s="321">
        <f>'Initial Info Client Demographic'!B879</f>
        <v>0</v>
      </c>
      <c r="C893" s="322">
        <f>'Initial Info Client Demographic'!C879</f>
        <v>0</v>
      </c>
      <c r="D893" s="229"/>
      <c r="E893" s="237"/>
      <c r="F893" s="234"/>
      <c r="G893" s="239"/>
      <c r="H893" s="243"/>
      <c r="I893" s="213"/>
      <c r="J893" s="214"/>
      <c r="K893" s="168"/>
      <c r="L893" s="167"/>
      <c r="M893" s="216"/>
      <c r="N893" s="141"/>
      <c r="O893" s="249">
        <f t="shared" si="57"/>
        <v>0</v>
      </c>
      <c r="P893" s="140"/>
      <c r="Q893" s="253">
        <f t="shared" si="58"/>
        <v>0</v>
      </c>
      <c r="R893" s="254">
        <f t="shared" si="59"/>
        <v>0</v>
      </c>
      <c r="S893" s="211"/>
      <c r="U893" s="257">
        <f>'Initial Info Client Demographic'!D879</f>
        <v>0</v>
      </c>
      <c r="W893" s="179">
        <f>'Initial Info Client Demographic'!E879</f>
        <v>0</v>
      </c>
      <c r="X893" s="182">
        <f>'Initial Info Client Demographic'!F879</f>
        <v>0</v>
      </c>
      <c r="Y893" s="183">
        <f>'Initial Info Client Demographic'!G879</f>
        <v>0</v>
      </c>
      <c r="Z893" s="179">
        <f>'Initial Info Client Demographic'!H879</f>
        <v>0</v>
      </c>
      <c r="AA893" s="182">
        <f>'Initial Info Client Demographic'!I879</f>
        <v>0</v>
      </c>
      <c r="AB893" s="183">
        <f>'Initial Info Client Demographic'!E879</f>
        <v>0</v>
      </c>
      <c r="AC893" s="183">
        <f>'Initial Info Client Demographic'!F879</f>
        <v>0</v>
      </c>
      <c r="AD893" s="183">
        <f>'Initial Info Client Demographic'!G879</f>
        <v>0</v>
      </c>
      <c r="AE893" s="183">
        <f>'Initial Info Client Demographic'!H879</f>
        <v>0</v>
      </c>
      <c r="AF893" s="183">
        <f>'Initial Info Client Demographic'!I879</f>
        <v>0</v>
      </c>
      <c r="AG893" s="183">
        <f>'Initial Info Client Demographic'!J879</f>
        <v>0</v>
      </c>
    </row>
    <row r="894" spans="1:33" ht="50.1" customHeight="1" x14ac:dyDescent="0.25">
      <c r="A894" s="2">
        <f t="shared" si="60"/>
        <v>867</v>
      </c>
      <c r="B894" s="319">
        <f>'Initial Info Client Demographic'!B880</f>
        <v>0</v>
      </c>
      <c r="C894" s="320">
        <f>'Initial Info Client Demographic'!C880</f>
        <v>0</v>
      </c>
      <c r="D894" s="244"/>
      <c r="E894" s="236"/>
      <c r="F894" s="259"/>
      <c r="G894" s="238"/>
      <c r="H894" s="242"/>
      <c r="I894" s="213"/>
      <c r="J894" s="214"/>
      <c r="K894" s="169"/>
      <c r="L894" s="166"/>
      <c r="M894" s="215"/>
      <c r="N894" s="123"/>
      <c r="O894" s="249">
        <f t="shared" si="57"/>
        <v>0</v>
      </c>
      <c r="P894" s="96"/>
      <c r="Q894" s="251">
        <f t="shared" si="58"/>
        <v>0</v>
      </c>
      <c r="R894" s="252">
        <f t="shared" si="59"/>
        <v>0</v>
      </c>
      <c r="S894" s="211"/>
      <c r="U894" s="257">
        <f>'Initial Info Client Demographic'!D880</f>
        <v>0</v>
      </c>
      <c r="W894" s="179">
        <f>'Initial Info Client Demographic'!E880</f>
        <v>0</v>
      </c>
      <c r="X894" s="182">
        <f>'Initial Info Client Demographic'!F880</f>
        <v>0</v>
      </c>
      <c r="Y894" s="183">
        <f>'Initial Info Client Demographic'!G880</f>
        <v>0</v>
      </c>
      <c r="Z894" s="179">
        <f>'Initial Info Client Demographic'!H880</f>
        <v>0</v>
      </c>
      <c r="AA894" s="182">
        <f>'Initial Info Client Demographic'!I880</f>
        <v>0</v>
      </c>
      <c r="AB894" s="183">
        <f>'Initial Info Client Demographic'!E880</f>
        <v>0</v>
      </c>
      <c r="AC894" s="183">
        <f>'Initial Info Client Demographic'!F880</f>
        <v>0</v>
      </c>
      <c r="AD894" s="183">
        <f>'Initial Info Client Demographic'!G880</f>
        <v>0</v>
      </c>
      <c r="AE894" s="183">
        <f>'Initial Info Client Demographic'!H880</f>
        <v>0</v>
      </c>
      <c r="AF894" s="183">
        <f>'Initial Info Client Demographic'!I880</f>
        <v>0</v>
      </c>
      <c r="AG894" s="183">
        <f>'Initial Info Client Demographic'!J880</f>
        <v>0</v>
      </c>
    </row>
    <row r="895" spans="1:33" ht="50.1" customHeight="1" x14ac:dyDescent="0.25">
      <c r="A895" s="2">
        <f t="shared" si="60"/>
        <v>868</v>
      </c>
      <c r="B895" s="321">
        <f>'Initial Info Client Demographic'!B881</f>
        <v>0</v>
      </c>
      <c r="C895" s="322">
        <f>'Initial Info Client Demographic'!C881</f>
        <v>0</v>
      </c>
      <c r="D895" s="229"/>
      <c r="E895" s="237"/>
      <c r="F895" s="234"/>
      <c r="G895" s="239"/>
      <c r="H895" s="243"/>
      <c r="I895" s="213"/>
      <c r="J895" s="214"/>
      <c r="K895" s="168"/>
      <c r="L895" s="167"/>
      <c r="M895" s="216"/>
      <c r="N895" s="141"/>
      <c r="O895" s="249">
        <f t="shared" si="57"/>
        <v>0</v>
      </c>
      <c r="P895" s="140"/>
      <c r="Q895" s="253">
        <f t="shared" si="58"/>
        <v>0</v>
      </c>
      <c r="R895" s="254">
        <f t="shared" si="59"/>
        <v>0</v>
      </c>
      <c r="S895" s="211"/>
      <c r="U895" s="257">
        <f>'Initial Info Client Demographic'!D881</f>
        <v>0</v>
      </c>
      <c r="W895" s="179">
        <f>'Initial Info Client Demographic'!E881</f>
        <v>0</v>
      </c>
      <c r="X895" s="182">
        <f>'Initial Info Client Demographic'!F881</f>
        <v>0</v>
      </c>
      <c r="Y895" s="183">
        <f>'Initial Info Client Demographic'!G881</f>
        <v>0</v>
      </c>
      <c r="Z895" s="179">
        <f>'Initial Info Client Demographic'!H881</f>
        <v>0</v>
      </c>
      <c r="AA895" s="182">
        <f>'Initial Info Client Demographic'!I881</f>
        <v>0</v>
      </c>
      <c r="AB895" s="183">
        <f>'Initial Info Client Demographic'!E881</f>
        <v>0</v>
      </c>
      <c r="AC895" s="183">
        <f>'Initial Info Client Demographic'!F881</f>
        <v>0</v>
      </c>
      <c r="AD895" s="183">
        <f>'Initial Info Client Demographic'!G881</f>
        <v>0</v>
      </c>
      <c r="AE895" s="183">
        <f>'Initial Info Client Demographic'!H881</f>
        <v>0</v>
      </c>
      <c r="AF895" s="183">
        <f>'Initial Info Client Demographic'!I881</f>
        <v>0</v>
      </c>
      <c r="AG895" s="183">
        <f>'Initial Info Client Demographic'!J881</f>
        <v>0</v>
      </c>
    </row>
    <row r="896" spans="1:33" ht="50.1" customHeight="1" x14ac:dyDescent="0.25">
      <c r="A896" s="2">
        <f t="shared" si="60"/>
        <v>869</v>
      </c>
      <c r="B896" s="319">
        <f>'Initial Info Client Demographic'!B882</f>
        <v>0</v>
      </c>
      <c r="C896" s="320">
        <f>'Initial Info Client Demographic'!C882</f>
        <v>0</v>
      </c>
      <c r="D896" s="244"/>
      <c r="E896" s="236"/>
      <c r="F896" s="259"/>
      <c r="G896" s="240"/>
      <c r="H896" s="242"/>
      <c r="I896" s="213"/>
      <c r="J896" s="214"/>
      <c r="K896" s="169"/>
      <c r="L896" s="166"/>
      <c r="M896" s="215"/>
      <c r="N896" s="123"/>
      <c r="O896" s="249">
        <f t="shared" si="57"/>
        <v>0</v>
      </c>
      <c r="P896" s="96"/>
      <c r="Q896" s="251">
        <f t="shared" si="58"/>
        <v>0</v>
      </c>
      <c r="R896" s="252">
        <f t="shared" si="59"/>
        <v>0</v>
      </c>
      <c r="S896" s="211"/>
      <c r="U896" s="257">
        <f>'Initial Info Client Demographic'!D882</f>
        <v>0</v>
      </c>
      <c r="W896" s="179">
        <f>'Initial Info Client Demographic'!E882</f>
        <v>0</v>
      </c>
      <c r="X896" s="182">
        <f>'Initial Info Client Demographic'!F882</f>
        <v>0</v>
      </c>
      <c r="Y896" s="183">
        <f>'Initial Info Client Demographic'!G882</f>
        <v>0</v>
      </c>
      <c r="Z896" s="179">
        <f>'Initial Info Client Demographic'!H882</f>
        <v>0</v>
      </c>
      <c r="AA896" s="182">
        <f>'Initial Info Client Demographic'!I882</f>
        <v>0</v>
      </c>
      <c r="AB896" s="183">
        <f>'Initial Info Client Demographic'!E882</f>
        <v>0</v>
      </c>
      <c r="AC896" s="183">
        <f>'Initial Info Client Demographic'!F882</f>
        <v>0</v>
      </c>
      <c r="AD896" s="183">
        <f>'Initial Info Client Demographic'!G882</f>
        <v>0</v>
      </c>
      <c r="AE896" s="183">
        <f>'Initial Info Client Demographic'!H882</f>
        <v>0</v>
      </c>
      <c r="AF896" s="183">
        <f>'Initial Info Client Demographic'!I882</f>
        <v>0</v>
      </c>
      <c r="AG896" s="183">
        <f>'Initial Info Client Demographic'!J882</f>
        <v>0</v>
      </c>
    </row>
    <row r="897" spans="1:33" ht="50.1" customHeight="1" x14ac:dyDescent="0.25">
      <c r="A897" s="2">
        <f t="shared" si="60"/>
        <v>870</v>
      </c>
      <c r="B897" s="321">
        <f>'Initial Info Client Demographic'!B883</f>
        <v>0</v>
      </c>
      <c r="C897" s="322">
        <f>'Initial Info Client Demographic'!C883</f>
        <v>0</v>
      </c>
      <c r="D897" s="229"/>
      <c r="E897" s="237"/>
      <c r="F897" s="234"/>
      <c r="G897" s="241"/>
      <c r="H897" s="243"/>
      <c r="I897" s="213"/>
      <c r="J897" s="214"/>
      <c r="K897" s="168"/>
      <c r="L897" s="167"/>
      <c r="M897" s="216"/>
      <c r="N897" s="141"/>
      <c r="O897" s="249">
        <f t="shared" si="57"/>
        <v>0</v>
      </c>
      <c r="P897" s="140"/>
      <c r="Q897" s="253">
        <f t="shared" si="58"/>
        <v>0</v>
      </c>
      <c r="R897" s="254">
        <f t="shared" si="59"/>
        <v>0</v>
      </c>
      <c r="S897" s="211"/>
      <c r="U897" s="257">
        <f>'Initial Info Client Demographic'!D883</f>
        <v>0</v>
      </c>
      <c r="W897" s="179">
        <f>'Initial Info Client Demographic'!E883</f>
        <v>0</v>
      </c>
      <c r="X897" s="182">
        <f>'Initial Info Client Demographic'!F883</f>
        <v>0</v>
      </c>
      <c r="Y897" s="183">
        <f>'Initial Info Client Demographic'!G883</f>
        <v>0</v>
      </c>
      <c r="Z897" s="179">
        <f>'Initial Info Client Demographic'!H883</f>
        <v>0</v>
      </c>
      <c r="AA897" s="182">
        <f>'Initial Info Client Demographic'!I883</f>
        <v>0</v>
      </c>
      <c r="AB897" s="183">
        <f>'Initial Info Client Demographic'!E883</f>
        <v>0</v>
      </c>
      <c r="AC897" s="183">
        <f>'Initial Info Client Demographic'!F883</f>
        <v>0</v>
      </c>
      <c r="AD897" s="183">
        <f>'Initial Info Client Demographic'!G883</f>
        <v>0</v>
      </c>
      <c r="AE897" s="183">
        <f>'Initial Info Client Demographic'!H883</f>
        <v>0</v>
      </c>
      <c r="AF897" s="183">
        <f>'Initial Info Client Demographic'!I883</f>
        <v>0</v>
      </c>
      <c r="AG897" s="183">
        <f>'Initial Info Client Demographic'!J883</f>
        <v>0</v>
      </c>
    </row>
    <row r="898" spans="1:33" ht="50.1" customHeight="1" x14ac:dyDescent="0.25">
      <c r="A898" s="2">
        <f t="shared" si="60"/>
        <v>871</v>
      </c>
      <c r="B898" s="319">
        <f>'Initial Info Client Demographic'!B884</f>
        <v>0</v>
      </c>
      <c r="C898" s="320">
        <f>'Initial Info Client Demographic'!C884</f>
        <v>0</v>
      </c>
      <c r="D898" s="244"/>
      <c r="E898" s="236"/>
      <c r="F898" s="259"/>
      <c r="G898" s="238"/>
      <c r="H898" s="242"/>
      <c r="I898" s="213"/>
      <c r="J898" s="214"/>
      <c r="K898" s="169"/>
      <c r="L898" s="166"/>
      <c r="M898" s="215"/>
      <c r="N898" s="123"/>
      <c r="O898" s="249">
        <f t="shared" si="57"/>
        <v>0</v>
      </c>
      <c r="P898" s="96"/>
      <c r="Q898" s="251">
        <f t="shared" si="58"/>
        <v>0</v>
      </c>
      <c r="R898" s="252">
        <f t="shared" si="59"/>
        <v>0</v>
      </c>
      <c r="S898" s="211"/>
      <c r="U898" s="257">
        <f>'Initial Info Client Demographic'!D884</f>
        <v>0</v>
      </c>
      <c r="W898" s="179">
        <f>'Initial Info Client Demographic'!E884</f>
        <v>0</v>
      </c>
      <c r="X898" s="182">
        <f>'Initial Info Client Demographic'!F884</f>
        <v>0</v>
      </c>
      <c r="Y898" s="183">
        <f>'Initial Info Client Demographic'!G884</f>
        <v>0</v>
      </c>
      <c r="Z898" s="179">
        <f>'Initial Info Client Demographic'!H884</f>
        <v>0</v>
      </c>
      <c r="AA898" s="182">
        <f>'Initial Info Client Demographic'!I884</f>
        <v>0</v>
      </c>
      <c r="AB898" s="183">
        <f>'Initial Info Client Demographic'!E884</f>
        <v>0</v>
      </c>
      <c r="AC898" s="183">
        <f>'Initial Info Client Demographic'!F884</f>
        <v>0</v>
      </c>
      <c r="AD898" s="183">
        <f>'Initial Info Client Demographic'!G884</f>
        <v>0</v>
      </c>
      <c r="AE898" s="183">
        <f>'Initial Info Client Demographic'!H884</f>
        <v>0</v>
      </c>
      <c r="AF898" s="183">
        <f>'Initial Info Client Demographic'!I884</f>
        <v>0</v>
      </c>
      <c r="AG898" s="183">
        <f>'Initial Info Client Demographic'!J884</f>
        <v>0</v>
      </c>
    </row>
    <row r="899" spans="1:33" ht="50.1" customHeight="1" x14ac:dyDescent="0.25">
      <c r="A899" s="2">
        <f t="shared" si="60"/>
        <v>872</v>
      </c>
      <c r="B899" s="321">
        <f>'Initial Info Client Demographic'!B885</f>
        <v>0</v>
      </c>
      <c r="C899" s="322">
        <f>'Initial Info Client Demographic'!C885</f>
        <v>0</v>
      </c>
      <c r="D899" s="229"/>
      <c r="E899" s="237"/>
      <c r="F899" s="234"/>
      <c r="G899" s="239"/>
      <c r="H899" s="243"/>
      <c r="I899" s="213"/>
      <c r="J899" s="214"/>
      <c r="K899" s="168"/>
      <c r="L899" s="167"/>
      <c r="M899" s="216"/>
      <c r="N899" s="141"/>
      <c r="O899" s="249">
        <f t="shared" si="57"/>
        <v>0</v>
      </c>
      <c r="P899" s="140"/>
      <c r="Q899" s="253">
        <f t="shared" si="58"/>
        <v>0</v>
      </c>
      <c r="R899" s="254">
        <f t="shared" si="59"/>
        <v>0</v>
      </c>
      <c r="S899" s="211"/>
      <c r="U899" s="257">
        <f>'Initial Info Client Demographic'!D885</f>
        <v>0</v>
      </c>
      <c r="W899" s="179">
        <f>'Initial Info Client Demographic'!E885</f>
        <v>0</v>
      </c>
      <c r="X899" s="182">
        <f>'Initial Info Client Demographic'!F885</f>
        <v>0</v>
      </c>
      <c r="Y899" s="183">
        <f>'Initial Info Client Demographic'!G885</f>
        <v>0</v>
      </c>
      <c r="Z899" s="179">
        <f>'Initial Info Client Demographic'!H885</f>
        <v>0</v>
      </c>
      <c r="AA899" s="182">
        <f>'Initial Info Client Demographic'!I885</f>
        <v>0</v>
      </c>
      <c r="AB899" s="183">
        <f>'Initial Info Client Demographic'!E885</f>
        <v>0</v>
      </c>
      <c r="AC899" s="183">
        <f>'Initial Info Client Demographic'!F885</f>
        <v>0</v>
      </c>
      <c r="AD899" s="183">
        <f>'Initial Info Client Demographic'!G885</f>
        <v>0</v>
      </c>
      <c r="AE899" s="183">
        <f>'Initial Info Client Demographic'!H885</f>
        <v>0</v>
      </c>
      <c r="AF899" s="183">
        <f>'Initial Info Client Demographic'!I885</f>
        <v>0</v>
      </c>
      <c r="AG899" s="183">
        <f>'Initial Info Client Demographic'!J885</f>
        <v>0</v>
      </c>
    </row>
    <row r="900" spans="1:33" ht="50.1" customHeight="1" x14ac:dyDescent="0.25">
      <c r="A900" s="2">
        <f t="shared" si="60"/>
        <v>873</v>
      </c>
      <c r="B900" s="319">
        <f>'Initial Info Client Demographic'!B886</f>
        <v>0</v>
      </c>
      <c r="C900" s="320">
        <f>'Initial Info Client Demographic'!C886</f>
        <v>0</v>
      </c>
      <c r="D900" s="244"/>
      <c r="E900" s="236"/>
      <c r="F900" s="259"/>
      <c r="G900" s="238"/>
      <c r="H900" s="242"/>
      <c r="I900" s="213"/>
      <c r="J900" s="214"/>
      <c r="K900" s="169"/>
      <c r="L900" s="166"/>
      <c r="M900" s="215"/>
      <c r="N900" s="123"/>
      <c r="O900" s="249">
        <f t="shared" si="57"/>
        <v>0</v>
      </c>
      <c r="P900" s="96"/>
      <c r="Q900" s="251">
        <f t="shared" si="58"/>
        <v>0</v>
      </c>
      <c r="R900" s="252">
        <f t="shared" si="59"/>
        <v>0</v>
      </c>
      <c r="S900" s="211"/>
      <c r="U900" s="257">
        <f>'Initial Info Client Demographic'!D886</f>
        <v>0</v>
      </c>
      <c r="W900" s="179">
        <f>'Initial Info Client Demographic'!E886</f>
        <v>0</v>
      </c>
      <c r="X900" s="182">
        <f>'Initial Info Client Demographic'!F886</f>
        <v>0</v>
      </c>
      <c r="Y900" s="183">
        <f>'Initial Info Client Demographic'!G886</f>
        <v>0</v>
      </c>
      <c r="Z900" s="179">
        <f>'Initial Info Client Demographic'!H886</f>
        <v>0</v>
      </c>
      <c r="AA900" s="182">
        <f>'Initial Info Client Demographic'!I886</f>
        <v>0</v>
      </c>
      <c r="AB900" s="183">
        <f>'Initial Info Client Demographic'!E886</f>
        <v>0</v>
      </c>
      <c r="AC900" s="183">
        <f>'Initial Info Client Demographic'!F886</f>
        <v>0</v>
      </c>
      <c r="AD900" s="183">
        <f>'Initial Info Client Demographic'!G886</f>
        <v>0</v>
      </c>
      <c r="AE900" s="183">
        <f>'Initial Info Client Demographic'!H886</f>
        <v>0</v>
      </c>
      <c r="AF900" s="183">
        <f>'Initial Info Client Demographic'!I886</f>
        <v>0</v>
      </c>
      <c r="AG900" s="183">
        <f>'Initial Info Client Demographic'!J886</f>
        <v>0</v>
      </c>
    </row>
    <row r="901" spans="1:33" ht="50.1" customHeight="1" x14ac:dyDescent="0.25">
      <c r="A901" s="2">
        <f t="shared" si="60"/>
        <v>874</v>
      </c>
      <c r="B901" s="321">
        <f>'Initial Info Client Demographic'!B887</f>
        <v>0</v>
      </c>
      <c r="C901" s="322">
        <f>'Initial Info Client Demographic'!C887</f>
        <v>0</v>
      </c>
      <c r="D901" s="229"/>
      <c r="E901" s="237"/>
      <c r="F901" s="234"/>
      <c r="G901" s="239"/>
      <c r="H901" s="243"/>
      <c r="I901" s="213"/>
      <c r="J901" s="214"/>
      <c r="K901" s="168"/>
      <c r="L901" s="167"/>
      <c r="M901" s="216"/>
      <c r="N901" s="141"/>
      <c r="O901" s="249">
        <f t="shared" si="57"/>
        <v>0</v>
      </c>
      <c r="P901" s="140"/>
      <c r="Q901" s="253">
        <f t="shared" si="58"/>
        <v>0</v>
      </c>
      <c r="R901" s="254">
        <f t="shared" si="59"/>
        <v>0</v>
      </c>
      <c r="S901" s="211"/>
      <c r="U901" s="257">
        <f>'Initial Info Client Demographic'!D887</f>
        <v>0</v>
      </c>
      <c r="W901" s="179">
        <f>'Initial Info Client Demographic'!E887</f>
        <v>0</v>
      </c>
      <c r="X901" s="182">
        <f>'Initial Info Client Demographic'!F887</f>
        <v>0</v>
      </c>
      <c r="Y901" s="183">
        <f>'Initial Info Client Demographic'!G887</f>
        <v>0</v>
      </c>
      <c r="Z901" s="179">
        <f>'Initial Info Client Demographic'!H887</f>
        <v>0</v>
      </c>
      <c r="AA901" s="182">
        <f>'Initial Info Client Demographic'!I887</f>
        <v>0</v>
      </c>
      <c r="AB901" s="183">
        <f>'Initial Info Client Demographic'!E887</f>
        <v>0</v>
      </c>
      <c r="AC901" s="183">
        <f>'Initial Info Client Demographic'!F887</f>
        <v>0</v>
      </c>
      <c r="AD901" s="183">
        <f>'Initial Info Client Demographic'!G887</f>
        <v>0</v>
      </c>
      <c r="AE901" s="183">
        <f>'Initial Info Client Demographic'!H887</f>
        <v>0</v>
      </c>
      <c r="AF901" s="183">
        <f>'Initial Info Client Demographic'!I887</f>
        <v>0</v>
      </c>
      <c r="AG901" s="183">
        <f>'Initial Info Client Demographic'!J887</f>
        <v>0</v>
      </c>
    </row>
    <row r="902" spans="1:33" ht="50.1" customHeight="1" x14ac:dyDescent="0.25">
      <c r="A902" s="2">
        <f t="shared" si="60"/>
        <v>875</v>
      </c>
      <c r="B902" s="319">
        <f>'Initial Info Client Demographic'!B888</f>
        <v>0</v>
      </c>
      <c r="C902" s="320">
        <f>'Initial Info Client Demographic'!C888</f>
        <v>0</v>
      </c>
      <c r="D902" s="244"/>
      <c r="E902" s="236"/>
      <c r="F902" s="259"/>
      <c r="G902" s="238"/>
      <c r="H902" s="242"/>
      <c r="I902" s="213"/>
      <c r="J902" s="214"/>
      <c r="K902" s="169"/>
      <c r="L902" s="166"/>
      <c r="M902" s="215"/>
      <c r="N902" s="123"/>
      <c r="O902" s="249">
        <f t="shared" si="57"/>
        <v>0</v>
      </c>
      <c r="P902" s="96"/>
      <c r="Q902" s="251">
        <f t="shared" si="58"/>
        <v>0</v>
      </c>
      <c r="R902" s="252">
        <f t="shared" si="59"/>
        <v>0</v>
      </c>
      <c r="S902" s="211"/>
      <c r="U902" s="257">
        <f>'Initial Info Client Demographic'!D888</f>
        <v>0</v>
      </c>
      <c r="W902" s="179">
        <f>'Initial Info Client Demographic'!E888</f>
        <v>0</v>
      </c>
      <c r="X902" s="182">
        <f>'Initial Info Client Demographic'!F888</f>
        <v>0</v>
      </c>
      <c r="Y902" s="183">
        <f>'Initial Info Client Demographic'!G888</f>
        <v>0</v>
      </c>
      <c r="Z902" s="179">
        <f>'Initial Info Client Demographic'!H888</f>
        <v>0</v>
      </c>
      <c r="AA902" s="182">
        <f>'Initial Info Client Demographic'!I888</f>
        <v>0</v>
      </c>
      <c r="AB902" s="183">
        <f>'Initial Info Client Demographic'!E888</f>
        <v>0</v>
      </c>
      <c r="AC902" s="183">
        <f>'Initial Info Client Demographic'!F888</f>
        <v>0</v>
      </c>
      <c r="AD902" s="183">
        <f>'Initial Info Client Demographic'!G888</f>
        <v>0</v>
      </c>
      <c r="AE902" s="183">
        <f>'Initial Info Client Demographic'!H888</f>
        <v>0</v>
      </c>
      <c r="AF902" s="183">
        <f>'Initial Info Client Demographic'!I888</f>
        <v>0</v>
      </c>
      <c r="AG902" s="183">
        <f>'Initial Info Client Demographic'!J888</f>
        <v>0</v>
      </c>
    </row>
    <row r="903" spans="1:33" ht="50.1" customHeight="1" x14ac:dyDescent="0.25">
      <c r="A903" s="2">
        <f t="shared" si="60"/>
        <v>876</v>
      </c>
      <c r="B903" s="321">
        <f>'Initial Info Client Demographic'!B889</f>
        <v>0</v>
      </c>
      <c r="C903" s="322">
        <f>'Initial Info Client Demographic'!C889</f>
        <v>0</v>
      </c>
      <c r="D903" s="229"/>
      <c r="E903" s="237"/>
      <c r="F903" s="234"/>
      <c r="G903" s="239"/>
      <c r="H903" s="243"/>
      <c r="I903" s="213"/>
      <c r="J903" s="214"/>
      <c r="K903" s="168"/>
      <c r="L903" s="167"/>
      <c r="M903" s="216"/>
      <c r="N903" s="141"/>
      <c r="O903" s="249">
        <f t="shared" si="57"/>
        <v>0</v>
      </c>
      <c r="P903" s="140"/>
      <c r="Q903" s="253">
        <f t="shared" si="58"/>
        <v>0</v>
      </c>
      <c r="R903" s="254">
        <f t="shared" si="59"/>
        <v>0</v>
      </c>
      <c r="S903" s="211"/>
      <c r="U903" s="257">
        <f>'Initial Info Client Demographic'!D889</f>
        <v>0</v>
      </c>
      <c r="W903" s="179">
        <f>'Initial Info Client Demographic'!E889</f>
        <v>0</v>
      </c>
      <c r="X903" s="182">
        <f>'Initial Info Client Demographic'!F889</f>
        <v>0</v>
      </c>
      <c r="Y903" s="183">
        <f>'Initial Info Client Demographic'!G889</f>
        <v>0</v>
      </c>
      <c r="Z903" s="179">
        <f>'Initial Info Client Demographic'!H889</f>
        <v>0</v>
      </c>
      <c r="AA903" s="182">
        <f>'Initial Info Client Demographic'!I889</f>
        <v>0</v>
      </c>
      <c r="AB903" s="183">
        <f>'Initial Info Client Demographic'!E889</f>
        <v>0</v>
      </c>
      <c r="AC903" s="183">
        <f>'Initial Info Client Demographic'!F889</f>
        <v>0</v>
      </c>
      <c r="AD903" s="183">
        <f>'Initial Info Client Demographic'!G889</f>
        <v>0</v>
      </c>
      <c r="AE903" s="183">
        <f>'Initial Info Client Demographic'!H889</f>
        <v>0</v>
      </c>
      <c r="AF903" s="183">
        <f>'Initial Info Client Demographic'!I889</f>
        <v>0</v>
      </c>
      <c r="AG903" s="183">
        <f>'Initial Info Client Demographic'!J889</f>
        <v>0</v>
      </c>
    </row>
    <row r="904" spans="1:33" ht="50.1" customHeight="1" x14ac:dyDescent="0.25">
      <c r="A904" s="2">
        <f t="shared" si="60"/>
        <v>877</v>
      </c>
      <c r="B904" s="319">
        <f>'Initial Info Client Demographic'!B890</f>
        <v>0</v>
      </c>
      <c r="C904" s="320">
        <f>'Initial Info Client Demographic'!C890</f>
        <v>0</v>
      </c>
      <c r="D904" s="244"/>
      <c r="E904" s="236"/>
      <c r="F904" s="259"/>
      <c r="G904" s="238"/>
      <c r="H904" s="242"/>
      <c r="I904" s="213"/>
      <c r="J904" s="214"/>
      <c r="K904" s="169"/>
      <c r="L904" s="166"/>
      <c r="M904" s="215"/>
      <c r="N904" s="123"/>
      <c r="O904" s="249">
        <f t="shared" si="57"/>
        <v>0</v>
      </c>
      <c r="P904" s="96"/>
      <c r="Q904" s="251">
        <f t="shared" si="58"/>
        <v>0</v>
      </c>
      <c r="R904" s="252">
        <f t="shared" si="59"/>
        <v>0</v>
      </c>
      <c r="S904" s="211"/>
      <c r="U904" s="257">
        <f>'Initial Info Client Demographic'!D890</f>
        <v>0</v>
      </c>
      <c r="W904" s="179">
        <f>'Initial Info Client Demographic'!E890</f>
        <v>0</v>
      </c>
      <c r="X904" s="182">
        <f>'Initial Info Client Demographic'!F890</f>
        <v>0</v>
      </c>
      <c r="Y904" s="183">
        <f>'Initial Info Client Demographic'!G890</f>
        <v>0</v>
      </c>
      <c r="Z904" s="179">
        <f>'Initial Info Client Demographic'!H890</f>
        <v>0</v>
      </c>
      <c r="AA904" s="182">
        <f>'Initial Info Client Demographic'!I890</f>
        <v>0</v>
      </c>
      <c r="AB904" s="183">
        <f>'Initial Info Client Demographic'!E890</f>
        <v>0</v>
      </c>
      <c r="AC904" s="183">
        <f>'Initial Info Client Demographic'!F890</f>
        <v>0</v>
      </c>
      <c r="AD904" s="183">
        <f>'Initial Info Client Demographic'!G890</f>
        <v>0</v>
      </c>
      <c r="AE904" s="183">
        <f>'Initial Info Client Demographic'!H890</f>
        <v>0</v>
      </c>
      <c r="AF904" s="183">
        <f>'Initial Info Client Demographic'!I890</f>
        <v>0</v>
      </c>
      <c r="AG904" s="183">
        <f>'Initial Info Client Demographic'!J890</f>
        <v>0</v>
      </c>
    </row>
    <row r="905" spans="1:33" ht="50.1" customHeight="1" x14ac:dyDescent="0.25">
      <c r="A905" s="2">
        <f t="shared" si="60"/>
        <v>878</v>
      </c>
      <c r="B905" s="321">
        <f>'Initial Info Client Demographic'!B891</f>
        <v>0</v>
      </c>
      <c r="C905" s="322">
        <f>'Initial Info Client Demographic'!C891</f>
        <v>0</v>
      </c>
      <c r="D905" s="229"/>
      <c r="E905" s="237"/>
      <c r="F905" s="234"/>
      <c r="G905" s="239"/>
      <c r="H905" s="243"/>
      <c r="I905" s="213"/>
      <c r="J905" s="214"/>
      <c r="K905" s="168"/>
      <c r="L905" s="167"/>
      <c r="M905" s="216"/>
      <c r="N905" s="141"/>
      <c r="O905" s="249">
        <f t="shared" si="57"/>
        <v>0</v>
      </c>
      <c r="P905" s="140"/>
      <c r="Q905" s="253">
        <f t="shared" si="58"/>
        <v>0</v>
      </c>
      <c r="R905" s="254">
        <f t="shared" si="59"/>
        <v>0</v>
      </c>
      <c r="S905" s="211"/>
      <c r="U905" s="257">
        <f>'Initial Info Client Demographic'!D891</f>
        <v>0</v>
      </c>
      <c r="W905" s="179">
        <f>'Initial Info Client Demographic'!E891</f>
        <v>0</v>
      </c>
      <c r="X905" s="182">
        <f>'Initial Info Client Demographic'!F891</f>
        <v>0</v>
      </c>
      <c r="Y905" s="183">
        <f>'Initial Info Client Demographic'!G891</f>
        <v>0</v>
      </c>
      <c r="Z905" s="179">
        <f>'Initial Info Client Demographic'!H891</f>
        <v>0</v>
      </c>
      <c r="AA905" s="182">
        <f>'Initial Info Client Demographic'!I891</f>
        <v>0</v>
      </c>
      <c r="AB905" s="183">
        <f>'Initial Info Client Demographic'!E891</f>
        <v>0</v>
      </c>
      <c r="AC905" s="183">
        <f>'Initial Info Client Demographic'!F891</f>
        <v>0</v>
      </c>
      <c r="AD905" s="183">
        <f>'Initial Info Client Demographic'!G891</f>
        <v>0</v>
      </c>
      <c r="AE905" s="183">
        <f>'Initial Info Client Demographic'!H891</f>
        <v>0</v>
      </c>
      <c r="AF905" s="183">
        <f>'Initial Info Client Demographic'!I891</f>
        <v>0</v>
      </c>
      <c r="AG905" s="183">
        <f>'Initial Info Client Demographic'!J891</f>
        <v>0</v>
      </c>
    </row>
    <row r="906" spans="1:33" ht="50.1" customHeight="1" x14ac:dyDescent="0.25">
      <c r="A906" s="2">
        <f t="shared" si="60"/>
        <v>879</v>
      </c>
      <c r="B906" s="319">
        <f>'Initial Info Client Demographic'!B892</f>
        <v>0</v>
      </c>
      <c r="C906" s="320">
        <f>'Initial Info Client Demographic'!C892</f>
        <v>0</v>
      </c>
      <c r="D906" s="244"/>
      <c r="E906" s="236"/>
      <c r="F906" s="259"/>
      <c r="G906" s="240"/>
      <c r="H906" s="242"/>
      <c r="I906" s="213"/>
      <c r="J906" s="214"/>
      <c r="K906" s="169"/>
      <c r="L906" s="166"/>
      <c r="M906" s="215"/>
      <c r="N906" s="123"/>
      <c r="O906" s="249">
        <f t="shared" si="57"/>
        <v>0</v>
      </c>
      <c r="P906" s="96"/>
      <c r="Q906" s="251">
        <f t="shared" si="58"/>
        <v>0</v>
      </c>
      <c r="R906" s="252">
        <f t="shared" si="59"/>
        <v>0</v>
      </c>
      <c r="S906" s="211"/>
      <c r="U906" s="257">
        <f>'Initial Info Client Demographic'!D892</f>
        <v>0</v>
      </c>
      <c r="W906" s="179">
        <f>'Initial Info Client Demographic'!E892</f>
        <v>0</v>
      </c>
      <c r="X906" s="182">
        <f>'Initial Info Client Demographic'!F892</f>
        <v>0</v>
      </c>
      <c r="Y906" s="183">
        <f>'Initial Info Client Demographic'!G892</f>
        <v>0</v>
      </c>
      <c r="Z906" s="179">
        <f>'Initial Info Client Demographic'!H892</f>
        <v>0</v>
      </c>
      <c r="AA906" s="182">
        <f>'Initial Info Client Demographic'!I892</f>
        <v>0</v>
      </c>
      <c r="AB906" s="183">
        <f>'Initial Info Client Demographic'!E892</f>
        <v>0</v>
      </c>
      <c r="AC906" s="183">
        <f>'Initial Info Client Demographic'!F892</f>
        <v>0</v>
      </c>
      <c r="AD906" s="183">
        <f>'Initial Info Client Demographic'!G892</f>
        <v>0</v>
      </c>
      <c r="AE906" s="183">
        <f>'Initial Info Client Demographic'!H892</f>
        <v>0</v>
      </c>
      <c r="AF906" s="183">
        <f>'Initial Info Client Demographic'!I892</f>
        <v>0</v>
      </c>
      <c r="AG906" s="183">
        <f>'Initial Info Client Demographic'!J892</f>
        <v>0</v>
      </c>
    </row>
    <row r="907" spans="1:33" ht="50.1" customHeight="1" x14ac:dyDescent="0.25">
      <c r="A907" s="2">
        <f t="shared" si="60"/>
        <v>880</v>
      </c>
      <c r="B907" s="321">
        <f>'Initial Info Client Demographic'!B893</f>
        <v>0</v>
      </c>
      <c r="C907" s="322">
        <f>'Initial Info Client Demographic'!C893</f>
        <v>0</v>
      </c>
      <c r="D907" s="229"/>
      <c r="E907" s="237"/>
      <c r="F907" s="234"/>
      <c r="G907" s="241"/>
      <c r="H907" s="243"/>
      <c r="I907" s="213"/>
      <c r="J907" s="214"/>
      <c r="K907" s="168"/>
      <c r="L907" s="167"/>
      <c r="M907" s="216"/>
      <c r="N907" s="141"/>
      <c r="O907" s="249">
        <f t="shared" si="57"/>
        <v>0</v>
      </c>
      <c r="P907" s="140"/>
      <c r="Q907" s="253">
        <f t="shared" si="58"/>
        <v>0</v>
      </c>
      <c r="R907" s="254">
        <f t="shared" si="59"/>
        <v>0</v>
      </c>
      <c r="S907" s="211"/>
      <c r="U907" s="257">
        <f>'Initial Info Client Demographic'!D893</f>
        <v>0</v>
      </c>
      <c r="W907" s="179">
        <f>'Initial Info Client Demographic'!E893</f>
        <v>0</v>
      </c>
      <c r="X907" s="182">
        <f>'Initial Info Client Demographic'!F893</f>
        <v>0</v>
      </c>
      <c r="Y907" s="183">
        <f>'Initial Info Client Demographic'!G893</f>
        <v>0</v>
      </c>
      <c r="Z907" s="179">
        <f>'Initial Info Client Demographic'!H893</f>
        <v>0</v>
      </c>
      <c r="AA907" s="182">
        <f>'Initial Info Client Demographic'!I893</f>
        <v>0</v>
      </c>
      <c r="AB907" s="183">
        <f>'Initial Info Client Demographic'!E893</f>
        <v>0</v>
      </c>
      <c r="AC907" s="183">
        <f>'Initial Info Client Demographic'!F893</f>
        <v>0</v>
      </c>
      <c r="AD907" s="183">
        <f>'Initial Info Client Demographic'!G893</f>
        <v>0</v>
      </c>
      <c r="AE907" s="183">
        <f>'Initial Info Client Demographic'!H893</f>
        <v>0</v>
      </c>
      <c r="AF907" s="183">
        <f>'Initial Info Client Demographic'!I893</f>
        <v>0</v>
      </c>
      <c r="AG907" s="183">
        <f>'Initial Info Client Demographic'!J893</f>
        <v>0</v>
      </c>
    </row>
    <row r="908" spans="1:33" ht="50.1" customHeight="1" x14ac:dyDescent="0.25">
      <c r="A908" s="2">
        <f t="shared" si="60"/>
        <v>881</v>
      </c>
      <c r="B908" s="319">
        <f>'Initial Info Client Demographic'!B894</f>
        <v>0</v>
      </c>
      <c r="C908" s="320">
        <f>'Initial Info Client Demographic'!C894</f>
        <v>0</v>
      </c>
      <c r="D908" s="244"/>
      <c r="E908" s="236"/>
      <c r="F908" s="259"/>
      <c r="G908" s="238"/>
      <c r="H908" s="242"/>
      <c r="I908" s="213"/>
      <c r="J908" s="214"/>
      <c r="K908" s="169"/>
      <c r="L908" s="166"/>
      <c r="M908" s="215"/>
      <c r="N908" s="123"/>
      <c r="O908" s="249">
        <f t="shared" si="57"/>
        <v>0</v>
      </c>
      <c r="P908" s="96"/>
      <c r="Q908" s="251">
        <f t="shared" si="58"/>
        <v>0</v>
      </c>
      <c r="R908" s="252">
        <f t="shared" si="59"/>
        <v>0</v>
      </c>
      <c r="S908" s="211"/>
      <c r="U908" s="257">
        <f>'Initial Info Client Demographic'!D894</f>
        <v>0</v>
      </c>
      <c r="W908" s="179">
        <f>'Initial Info Client Demographic'!E894</f>
        <v>0</v>
      </c>
      <c r="X908" s="182">
        <f>'Initial Info Client Demographic'!F894</f>
        <v>0</v>
      </c>
      <c r="Y908" s="183">
        <f>'Initial Info Client Demographic'!G894</f>
        <v>0</v>
      </c>
      <c r="Z908" s="179">
        <f>'Initial Info Client Demographic'!H894</f>
        <v>0</v>
      </c>
      <c r="AA908" s="182">
        <f>'Initial Info Client Demographic'!I894</f>
        <v>0</v>
      </c>
      <c r="AB908" s="183">
        <f>'Initial Info Client Demographic'!E894</f>
        <v>0</v>
      </c>
      <c r="AC908" s="183">
        <f>'Initial Info Client Demographic'!F894</f>
        <v>0</v>
      </c>
      <c r="AD908" s="183">
        <f>'Initial Info Client Demographic'!G894</f>
        <v>0</v>
      </c>
      <c r="AE908" s="183">
        <f>'Initial Info Client Demographic'!H894</f>
        <v>0</v>
      </c>
      <c r="AF908" s="183">
        <f>'Initial Info Client Demographic'!I894</f>
        <v>0</v>
      </c>
      <c r="AG908" s="183">
        <f>'Initial Info Client Demographic'!J894</f>
        <v>0</v>
      </c>
    </row>
    <row r="909" spans="1:33" ht="50.1" customHeight="1" x14ac:dyDescent="0.25">
      <c r="A909" s="2">
        <f t="shared" si="60"/>
        <v>882</v>
      </c>
      <c r="B909" s="321">
        <f>'Initial Info Client Demographic'!B895</f>
        <v>0</v>
      </c>
      <c r="C909" s="322">
        <f>'Initial Info Client Demographic'!C895</f>
        <v>0</v>
      </c>
      <c r="D909" s="229"/>
      <c r="E909" s="237"/>
      <c r="F909" s="234"/>
      <c r="G909" s="239"/>
      <c r="H909" s="243"/>
      <c r="I909" s="213"/>
      <c r="J909" s="214"/>
      <c r="K909" s="168"/>
      <c r="L909" s="167"/>
      <c r="M909" s="216"/>
      <c r="N909" s="141"/>
      <c r="O909" s="249">
        <f t="shared" si="57"/>
        <v>0</v>
      </c>
      <c r="P909" s="140"/>
      <c r="Q909" s="253">
        <f t="shared" si="58"/>
        <v>0</v>
      </c>
      <c r="R909" s="254">
        <f t="shared" si="59"/>
        <v>0</v>
      </c>
      <c r="S909" s="211"/>
      <c r="U909" s="257">
        <f>'Initial Info Client Demographic'!D895</f>
        <v>0</v>
      </c>
      <c r="W909" s="179">
        <f>'Initial Info Client Demographic'!E895</f>
        <v>0</v>
      </c>
      <c r="X909" s="182">
        <f>'Initial Info Client Demographic'!F895</f>
        <v>0</v>
      </c>
      <c r="Y909" s="183">
        <f>'Initial Info Client Demographic'!G895</f>
        <v>0</v>
      </c>
      <c r="Z909" s="179">
        <f>'Initial Info Client Demographic'!H895</f>
        <v>0</v>
      </c>
      <c r="AA909" s="182">
        <f>'Initial Info Client Demographic'!I895</f>
        <v>0</v>
      </c>
      <c r="AB909" s="183">
        <f>'Initial Info Client Demographic'!E895</f>
        <v>0</v>
      </c>
      <c r="AC909" s="183">
        <f>'Initial Info Client Demographic'!F895</f>
        <v>0</v>
      </c>
      <c r="AD909" s="183">
        <f>'Initial Info Client Demographic'!G895</f>
        <v>0</v>
      </c>
      <c r="AE909" s="183">
        <f>'Initial Info Client Demographic'!H895</f>
        <v>0</v>
      </c>
      <c r="AF909" s="183">
        <f>'Initial Info Client Demographic'!I895</f>
        <v>0</v>
      </c>
      <c r="AG909" s="183">
        <f>'Initial Info Client Demographic'!J895</f>
        <v>0</v>
      </c>
    </row>
    <row r="910" spans="1:33" ht="50.1" customHeight="1" x14ac:dyDescent="0.25">
      <c r="A910" s="2">
        <f t="shared" si="60"/>
        <v>883</v>
      </c>
      <c r="B910" s="319">
        <f>'Initial Info Client Demographic'!B896</f>
        <v>0</v>
      </c>
      <c r="C910" s="320">
        <f>'Initial Info Client Demographic'!C896</f>
        <v>0</v>
      </c>
      <c r="D910" s="244"/>
      <c r="E910" s="236"/>
      <c r="F910" s="259"/>
      <c r="G910" s="238"/>
      <c r="H910" s="242"/>
      <c r="I910" s="213"/>
      <c r="J910" s="214"/>
      <c r="K910" s="169"/>
      <c r="L910" s="166"/>
      <c r="M910" s="215"/>
      <c r="N910" s="123"/>
      <c r="O910" s="249">
        <f t="shared" si="57"/>
        <v>0</v>
      </c>
      <c r="P910" s="96"/>
      <c r="Q910" s="251">
        <f t="shared" si="58"/>
        <v>0</v>
      </c>
      <c r="R910" s="252">
        <f t="shared" si="59"/>
        <v>0</v>
      </c>
      <c r="S910" s="211"/>
      <c r="U910" s="257">
        <f>'Initial Info Client Demographic'!D896</f>
        <v>0</v>
      </c>
      <c r="W910" s="179">
        <f>'Initial Info Client Demographic'!E896</f>
        <v>0</v>
      </c>
      <c r="X910" s="182">
        <f>'Initial Info Client Demographic'!F896</f>
        <v>0</v>
      </c>
      <c r="Y910" s="183">
        <f>'Initial Info Client Demographic'!G896</f>
        <v>0</v>
      </c>
      <c r="Z910" s="179">
        <f>'Initial Info Client Demographic'!H896</f>
        <v>0</v>
      </c>
      <c r="AA910" s="182">
        <f>'Initial Info Client Demographic'!I896</f>
        <v>0</v>
      </c>
      <c r="AB910" s="183">
        <f>'Initial Info Client Demographic'!E896</f>
        <v>0</v>
      </c>
      <c r="AC910" s="183">
        <f>'Initial Info Client Demographic'!F896</f>
        <v>0</v>
      </c>
      <c r="AD910" s="183">
        <f>'Initial Info Client Demographic'!G896</f>
        <v>0</v>
      </c>
      <c r="AE910" s="183">
        <f>'Initial Info Client Demographic'!H896</f>
        <v>0</v>
      </c>
      <c r="AF910" s="183">
        <f>'Initial Info Client Demographic'!I896</f>
        <v>0</v>
      </c>
      <c r="AG910" s="183">
        <f>'Initial Info Client Demographic'!J896</f>
        <v>0</v>
      </c>
    </row>
    <row r="911" spans="1:33" ht="50.1" customHeight="1" x14ac:dyDescent="0.25">
      <c r="A911" s="2">
        <f t="shared" si="60"/>
        <v>884</v>
      </c>
      <c r="B911" s="321">
        <f>'Initial Info Client Demographic'!B897</f>
        <v>0</v>
      </c>
      <c r="C911" s="322">
        <f>'Initial Info Client Demographic'!C897</f>
        <v>0</v>
      </c>
      <c r="D911" s="229"/>
      <c r="E911" s="237"/>
      <c r="F911" s="234"/>
      <c r="G911" s="239"/>
      <c r="H911" s="243"/>
      <c r="I911" s="213"/>
      <c r="J911" s="214"/>
      <c r="K911" s="168"/>
      <c r="L911" s="167"/>
      <c r="M911" s="216"/>
      <c r="N911" s="141"/>
      <c r="O911" s="249">
        <f t="shared" si="57"/>
        <v>0</v>
      </c>
      <c r="P911" s="140"/>
      <c r="Q911" s="253">
        <f t="shared" si="58"/>
        <v>0</v>
      </c>
      <c r="R911" s="254">
        <f t="shared" si="59"/>
        <v>0</v>
      </c>
      <c r="S911" s="211"/>
      <c r="U911" s="257">
        <f>'Initial Info Client Demographic'!D897</f>
        <v>0</v>
      </c>
      <c r="W911" s="179">
        <f>'Initial Info Client Demographic'!E897</f>
        <v>0</v>
      </c>
      <c r="X911" s="182">
        <f>'Initial Info Client Demographic'!F897</f>
        <v>0</v>
      </c>
      <c r="Y911" s="183">
        <f>'Initial Info Client Demographic'!G897</f>
        <v>0</v>
      </c>
      <c r="Z911" s="179">
        <f>'Initial Info Client Demographic'!H897</f>
        <v>0</v>
      </c>
      <c r="AA911" s="182">
        <f>'Initial Info Client Demographic'!I897</f>
        <v>0</v>
      </c>
      <c r="AB911" s="183">
        <f>'Initial Info Client Demographic'!E897</f>
        <v>0</v>
      </c>
      <c r="AC911" s="183">
        <f>'Initial Info Client Demographic'!F897</f>
        <v>0</v>
      </c>
      <c r="AD911" s="183">
        <f>'Initial Info Client Demographic'!G897</f>
        <v>0</v>
      </c>
      <c r="AE911" s="183">
        <f>'Initial Info Client Demographic'!H897</f>
        <v>0</v>
      </c>
      <c r="AF911" s="183">
        <f>'Initial Info Client Demographic'!I897</f>
        <v>0</v>
      </c>
      <c r="AG911" s="183">
        <f>'Initial Info Client Demographic'!J897</f>
        <v>0</v>
      </c>
    </row>
    <row r="912" spans="1:33" ht="50.1" customHeight="1" x14ac:dyDescent="0.25">
      <c r="A912" s="2">
        <f t="shared" si="60"/>
        <v>885</v>
      </c>
      <c r="B912" s="319">
        <f>'Initial Info Client Demographic'!B898</f>
        <v>0</v>
      </c>
      <c r="C912" s="320">
        <f>'Initial Info Client Demographic'!C898</f>
        <v>0</v>
      </c>
      <c r="D912" s="244"/>
      <c r="E912" s="236"/>
      <c r="F912" s="259"/>
      <c r="G912" s="238"/>
      <c r="H912" s="242"/>
      <c r="I912" s="213"/>
      <c r="J912" s="214"/>
      <c r="K912" s="169"/>
      <c r="L912" s="166"/>
      <c r="M912" s="215"/>
      <c r="N912" s="123"/>
      <c r="O912" s="249">
        <f t="shared" si="57"/>
        <v>0</v>
      </c>
      <c r="P912" s="96"/>
      <c r="Q912" s="251">
        <f t="shared" si="58"/>
        <v>0</v>
      </c>
      <c r="R912" s="252">
        <f t="shared" si="59"/>
        <v>0</v>
      </c>
      <c r="S912" s="211"/>
      <c r="U912" s="257">
        <f>'Initial Info Client Demographic'!D898</f>
        <v>0</v>
      </c>
      <c r="W912" s="179">
        <f>'Initial Info Client Demographic'!E898</f>
        <v>0</v>
      </c>
      <c r="X912" s="182">
        <f>'Initial Info Client Demographic'!F898</f>
        <v>0</v>
      </c>
      <c r="Y912" s="183">
        <f>'Initial Info Client Demographic'!G898</f>
        <v>0</v>
      </c>
      <c r="Z912" s="179">
        <f>'Initial Info Client Demographic'!H898</f>
        <v>0</v>
      </c>
      <c r="AA912" s="182">
        <f>'Initial Info Client Demographic'!I898</f>
        <v>0</v>
      </c>
      <c r="AB912" s="183">
        <f>'Initial Info Client Demographic'!E898</f>
        <v>0</v>
      </c>
      <c r="AC912" s="183">
        <f>'Initial Info Client Demographic'!F898</f>
        <v>0</v>
      </c>
      <c r="AD912" s="183">
        <f>'Initial Info Client Demographic'!G898</f>
        <v>0</v>
      </c>
      <c r="AE912" s="183">
        <f>'Initial Info Client Demographic'!H898</f>
        <v>0</v>
      </c>
      <c r="AF912" s="183">
        <f>'Initial Info Client Demographic'!I898</f>
        <v>0</v>
      </c>
      <c r="AG912" s="183">
        <f>'Initial Info Client Demographic'!J898</f>
        <v>0</v>
      </c>
    </row>
    <row r="913" spans="1:33" ht="50.1" customHeight="1" x14ac:dyDescent="0.25">
      <c r="A913" s="2">
        <f t="shared" si="60"/>
        <v>886</v>
      </c>
      <c r="B913" s="321">
        <f>'Initial Info Client Demographic'!B899</f>
        <v>0</v>
      </c>
      <c r="C913" s="322">
        <f>'Initial Info Client Demographic'!C899</f>
        <v>0</v>
      </c>
      <c r="D913" s="229"/>
      <c r="E913" s="237"/>
      <c r="F913" s="234"/>
      <c r="G913" s="239"/>
      <c r="H913" s="243"/>
      <c r="I913" s="213"/>
      <c r="J913" s="214"/>
      <c r="K913" s="168"/>
      <c r="L913" s="167"/>
      <c r="M913" s="216"/>
      <c r="N913" s="141"/>
      <c r="O913" s="249">
        <f t="shared" si="57"/>
        <v>0</v>
      </c>
      <c r="P913" s="140"/>
      <c r="Q913" s="253">
        <f t="shared" si="58"/>
        <v>0</v>
      </c>
      <c r="R913" s="254">
        <f t="shared" si="59"/>
        <v>0</v>
      </c>
      <c r="S913" s="211"/>
      <c r="U913" s="257">
        <f>'Initial Info Client Demographic'!D899</f>
        <v>0</v>
      </c>
      <c r="W913" s="179">
        <f>'Initial Info Client Demographic'!E899</f>
        <v>0</v>
      </c>
      <c r="X913" s="182">
        <f>'Initial Info Client Demographic'!F899</f>
        <v>0</v>
      </c>
      <c r="Y913" s="183">
        <f>'Initial Info Client Demographic'!G899</f>
        <v>0</v>
      </c>
      <c r="Z913" s="179">
        <f>'Initial Info Client Demographic'!H899</f>
        <v>0</v>
      </c>
      <c r="AA913" s="182">
        <f>'Initial Info Client Demographic'!I899</f>
        <v>0</v>
      </c>
      <c r="AB913" s="183">
        <f>'Initial Info Client Demographic'!E899</f>
        <v>0</v>
      </c>
      <c r="AC913" s="183">
        <f>'Initial Info Client Demographic'!F899</f>
        <v>0</v>
      </c>
      <c r="AD913" s="183">
        <f>'Initial Info Client Demographic'!G899</f>
        <v>0</v>
      </c>
      <c r="AE913" s="183">
        <f>'Initial Info Client Demographic'!H899</f>
        <v>0</v>
      </c>
      <c r="AF913" s="183">
        <f>'Initial Info Client Demographic'!I899</f>
        <v>0</v>
      </c>
      <c r="AG913" s="183">
        <f>'Initial Info Client Demographic'!J899</f>
        <v>0</v>
      </c>
    </row>
    <row r="914" spans="1:33" ht="50.1" customHeight="1" x14ac:dyDescent="0.25">
      <c r="A914" s="2">
        <f t="shared" si="60"/>
        <v>887</v>
      </c>
      <c r="B914" s="319">
        <f>'Initial Info Client Demographic'!B900</f>
        <v>0</v>
      </c>
      <c r="C914" s="320">
        <f>'Initial Info Client Demographic'!C900</f>
        <v>0</v>
      </c>
      <c r="D914" s="244"/>
      <c r="E914" s="236"/>
      <c r="F914" s="259"/>
      <c r="G914" s="238"/>
      <c r="H914" s="242"/>
      <c r="I914" s="213"/>
      <c r="J914" s="214"/>
      <c r="K914" s="169"/>
      <c r="L914" s="166"/>
      <c r="M914" s="215"/>
      <c r="N914" s="123"/>
      <c r="O914" s="249">
        <f t="shared" si="57"/>
        <v>0</v>
      </c>
      <c r="P914" s="96"/>
      <c r="Q914" s="251">
        <f t="shared" si="58"/>
        <v>0</v>
      </c>
      <c r="R914" s="252">
        <f t="shared" si="59"/>
        <v>0</v>
      </c>
      <c r="S914" s="211"/>
      <c r="U914" s="257">
        <f>'Initial Info Client Demographic'!D900</f>
        <v>0</v>
      </c>
      <c r="W914" s="179">
        <f>'Initial Info Client Demographic'!E900</f>
        <v>0</v>
      </c>
      <c r="X914" s="182">
        <f>'Initial Info Client Demographic'!F900</f>
        <v>0</v>
      </c>
      <c r="Y914" s="183">
        <f>'Initial Info Client Demographic'!G900</f>
        <v>0</v>
      </c>
      <c r="Z914" s="179">
        <f>'Initial Info Client Demographic'!H900</f>
        <v>0</v>
      </c>
      <c r="AA914" s="182">
        <f>'Initial Info Client Demographic'!I900</f>
        <v>0</v>
      </c>
      <c r="AB914" s="183">
        <f>'Initial Info Client Demographic'!E900</f>
        <v>0</v>
      </c>
      <c r="AC914" s="183">
        <f>'Initial Info Client Demographic'!F900</f>
        <v>0</v>
      </c>
      <c r="AD914" s="183">
        <f>'Initial Info Client Demographic'!G900</f>
        <v>0</v>
      </c>
      <c r="AE914" s="183">
        <f>'Initial Info Client Demographic'!H900</f>
        <v>0</v>
      </c>
      <c r="AF914" s="183">
        <f>'Initial Info Client Demographic'!I900</f>
        <v>0</v>
      </c>
      <c r="AG914" s="183">
        <f>'Initial Info Client Demographic'!J900</f>
        <v>0</v>
      </c>
    </row>
    <row r="915" spans="1:33" ht="50.1" customHeight="1" x14ac:dyDescent="0.25">
      <c r="A915" s="2">
        <f t="shared" si="60"/>
        <v>888</v>
      </c>
      <c r="B915" s="321">
        <f>'Initial Info Client Demographic'!B901</f>
        <v>0</v>
      </c>
      <c r="C915" s="322">
        <f>'Initial Info Client Demographic'!C901</f>
        <v>0</v>
      </c>
      <c r="D915" s="229"/>
      <c r="E915" s="237"/>
      <c r="F915" s="234"/>
      <c r="G915" s="239"/>
      <c r="H915" s="243"/>
      <c r="I915" s="213"/>
      <c r="J915" s="214"/>
      <c r="K915" s="168"/>
      <c r="L915" s="167"/>
      <c r="M915" s="216"/>
      <c r="N915" s="141"/>
      <c r="O915" s="249">
        <f t="shared" si="57"/>
        <v>0</v>
      </c>
      <c r="P915" s="140"/>
      <c r="Q915" s="253">
        <f t="shared" si="58"/>
        <v>0</v>
      </c>
      <c r="R915" s="254">
        <f t="shared" si="59"/>
        <v>0</v>
      </c>
      <c r="S915" s="211"/>
      <c r="U915" s="257">
        <f>'Initial Info Client Demographic'!D901</f>
        <v>0</v>
      </c>
      <c r="W915" s="179">
        <f>'Initial Info Client Demographic'!E901</f>
        <v>0</v>
      </c>
      <c r="X915" s="182">
        <f>'Initial Info Client Demographic'!F901</f>
        <v>0</v>
      </c>
      <c r="Y915" s="183">
        <f>'Initial Info Client Demographic'!G901</f>
        <v>0</v>
      </c>
      <c r="Z915" s="179">
        <f>'Initial Info Client Demographic'!H901</f>
        <v>0</v>
      </c>
      <c r="AA915" s="182">
        <f>'Initial Info Client Demographic'!I901</f>
        <v>0</v>
      </c>
      <c r="AB915" s="183">
        <f>'Initial Info Client Demographic'!E901</f>
        <v>0</v>
      </c>
      <c r="AC915" s="183">
        <f>'Initial Info Client Demographic'!F901</f>
        <v>0</v>
      </c>
      <c r="AD915" s="183">
        <f>'Initial Info Client Demographic'!G901</f>
        <v>0</v>
      </c>
      <c r="AE915" s="183">
        <f>'Initial Info Client Demographic'!H901</f>
        <v>0</v>
      </c>
      <c r="AF915" s="183">
        <f>'Initial Info Client Demographic'!I901</f>
        <v>0</v>
      </c>
      <c r="AG915" s="183">
        <f>'Initial Info Client Demographic'!J901</f>
        <v>0</v>
      </c>
    </row>
    <row r="916" spans="1:33" ht="50.1" customHeight="1" x14ac:dyDescent="0.25">
      <c r="A916" s="2">
        <f t="shared" si="60"/>
        <v>889</v>
      </c>
      <c r="B916" s="319">
        <f>'Initial Info Client Demographic'!B902</f>
        <v>0</v>
      </c>
      <c r="C916" s="320">
        <f>'Initial Info Client Demographic'!C902</f>
        <v>0</v>
      </c>
      <c r="D916" s="244"/>
      <c r="E916" s="236"/>
      <c r="F916" s="259"/>
      <c r="G916" s="240"/>
      <c r="H916" s="242"/>
      <c r="I916" s="213"/>
      <c r="J916" s="214"/>
      <c r="K916" s="169"/>
      <c r="L916" s="166"/>
      <c r="M916" s="215"/>
      <c r="N916" s="123"/>
      <c r="O916" s="249">
        <f t="shared" si="57"/>
        <v>0</v>
      </c>
      <c r="P916" s="96"/>
      <c r="Q916" s="251">
        <f t="shared" si="58"/>
        <v>0</v>
      </c>
      <c r="R916" s="252">
        <f t="shared" si="59"/>
        <v>0</v>
      </c>
      <c r="S916" s="211"/>
      <c r="U916" s="257">
        <f>'Initial Info Client Demographic'!D902</f>
        <v>0</v>
      </c>
      <c r="W916" s="179">
        <f>'Initial Info Client Demographic'!E902</f>
        <v>0</v>
      </c>
      <c r="X916" s="182">
        <f>'Initial Info Client Demographic'!F902</f>
        <v>0</v>
      </c>
      <c r="Y916" s="183">
        <f>'Initial Info Client Demographic'!G902</f>
        <v>0</v>
      </c>
      <c r="Z916" s="179">
        <f>'Initial Info Client Demographic'!H902</f>
        <v>0</v>
      </c>
      <c r="AA916" s="182">
        <f>'Initial Info Client Demographic'!I902</f>
        <v>0</v>
      </c>
      <c r="AB916" s="183">
        <f>'Initial Info Client Demographic'!E902</f>
        <v>0</v>
      </c>
      <c r="AC916" s="183">
        <f>'Initial Info Client Demographic'!F902</f>
        <v>0</v>
      </c>
      <c r="AD916" s="183">
        <f>'Initial Info Client Demographic'!G902</f>
        <v>0</v>
      </c>
      <c r="AE916" s="183">
        <f>'Initial Info Client Demographic'!H902</f>
        <v>0</v>
      </c>
      <c r="AF916" s="183">
        <f>'Initial Info Client Demographic'!I902</f>
        <v>0</v>
      </c>
      <c r="AG916" s="183">
        <f>'Initial Info Client Demographic'!J902</f>
        <v>0</v>
      </c>
    </row>
    <row r="917" spans="1:33" ht="50.1" customHeight="1" x14ac:dyDescent="0.25">
      <c r="A917" s="2">
        <f t="shared" si="60"/>
        <v>890</v>
      </c>
      <c r="B917" s="321">
        <f>'Initial Info Client Demographic'!B903</f>
        <v>0</v>
      </c>
      <c r="C917" s="322">
        <f>'Initial Info Client Demographic'!C903</f>
        <v>0</v>
      </c>
      <c r="D917" s="229"/>
      <c r="E917" s="237"/>
      <c r="F917" s="234"/>
      <c r="G917" s="241"/>
      <c r="H917" s="243"/>
      <c r="I917" s="213"/>
      <c r="J917" s="214"/>
      <c r="K917" s="168"/>
      <c r="L917" s="167"/>
      <c r="M917" s="216"/>
      <c r="N917" s="141"/>
      <c r="O917" s="249">
        <f t="shared" si="57"/>
        <v>0</v>
      </c>
      <c r="P917" s="140"/>
      <c r="Q917" s="253">
        <f t="shared" si="58"/>
        <v>0</v>
      </c>
      <c r="R917" s="254">
        <f t="shared" si="59"/>
        <v>0</v>
      </c>
      <c r="S917" s="211"/>
      <c r="U917" s="257">
        <f>'Initial Info Client Demographic'!D903</f>
        <v>0</v>
      </c>
      <c r="W917" s="179">
        <f>'Initial Info Client Demographic'!E903</f>
        <v>0</v>
      </c>
      <c r="X917" s="182">
        <f>'Initial Info Client Demographic'!F903</f>
        <v>0</v>
      </c>
      <c r="Y917" s="183">
        <f>'Initial Info Client Demographic'!G903</f>
        <v>0</v>
      </c>
      <c r="Z917" s="179">
        <f>'Initial Info Client Demographic'!H903</f>
        <v>0</v>
      </c>
      <c r="AA917" s="182">
        <f>'Initial Info Client Demographic'!I903</f>
        <v>0</v>
      </c>
      <c r="AB917" s="183">
        <f>'Initial Info Client Demographic'!E903</f>
        <v>0</v>
      </c>
      <c r="AC917" s="183">
        <f>'Initial Info Client Demographic'!F903</f>
        <v>0</v>
      </c>
      <c r="AD917" s="183">
        <f>'Initial Info Client Demographic'!G903</f>
        <v>0</v>
      </c>
      <c r="AE917" s="183">
        <f>'Initial Info Client Demographic'!H903</f>
        <v>0</v>
      </c>
      <c r="AF917" s="183">
        <f>'Initial Info Client Demographic'!I903</f>
        <v>0</v>
      </c>
      <c r="AG917" s="183">
        <f>'Initial Info Client Demographic'!J903</f>
        <v>0</v>
      </c>
    </row>
    <row r="918" spans="1:33" ht="50.1" customHeight="1" x14ac:dyDescent="0.25">
      <c r="A918" s="2">
        <f t="shared" si="60"/>
        <v>891</v>
      </c>
      <c r="B918" s="319">
        <f>'Initial Info Client Demographic'!B904</f>
        <v>0</v>
      </c>
      <c r="C918" s="320">
        <f>'Initial Info Client Demographic'!C904</f>
        <v>0</v>
      </c>
      <c r="D918" s="244"/>
      <c r="E918" s="236"/>
      <c r="F918" s="259"/>
      <c r="G918" s="238"/>
      <c r="H918" s="242"/>
      <c r="I918" s="213"/>
      <c r="J918" s="214"/>
      <c r="K918" s="169"/>
      <c r="L918" s="166"/>
      <c r="M918" s="215"/>
      <c r="N918" s="123"/>
      <c r="O918" s="249">
        <f t="shared" si="57"/>
        <v>0</v>
      </c>
      <c r="P918" s="96"/>
      <c r="Q918" s="251">
        <f t="shared" si="58"/>
        <v>0</v>
      </c>
      <c r="R918" s="252">
        <f t="shared" si="59"/>
        <v>0</v>
      </c>
      <c r="S918" s="211"/>
      <c r="U918" s="257">
        <f>'Initial Info Client Demographic'!D904</f>
        <v>0</v>
      </c>
      <c r="W918" s="179">
        <f>'Initial Info Client Demographic'!E904</f>
        <v>0</v>
      </c>
      <c r="X918" s="182">
        <f>'Initial Info Client Demographic'!F904</f>
        <v>0</v>
      </c>
      <c r="Y918" s="183">
        <f>'Initial Info Client Demographic'!G904</f>
        <v>0</v>
      </c>
      <c r="Z918" s="179">
        <f>'Initial Info Client Demographic'!H904</f>
        <v>0</v>
      </c>
      <c r="AA918" s="182">
        <f>'Initial Info Client Demographic'!I904</f>
        <v>0</v>
      </c>
      <c r="AB918" s="183">
        <f>'Initial Info Client Demographic'!E904</f>
        <v>0</v>
      </c>
      <c r="AC918" s="183">
        <f>'Initial Info Client Demographic'!F904</f>
        <v>0</v>
      </c>
      <c r="AD918" s="183">
        <f>'Initial Info Client Demographic'!G904</f>
        <v>0</v>
      </c>
      <c r="AE918" s="183">
        <f>'Initial Info Client Demographic'!H904</f>
        <v>0</v>
      </c>
      <c r="AF918" s="183">
        <f>'Initial Info Client Demographic'!I904</f>
        <v>0</v>
      </c>
      <c r="AG918" s="183">
        <f>'Initial Info Client Demographic'!J904</f>
        <v>0</v>
      </c>
    </row>
    <row r="919" spans="1:33" ht="50.1" customHeight="1" x14ac:dyDescent="0.25">
      <c r="A919" s="2">
        <f t="shared" si="60"/>
        <v>892</v>
      </c>
      <c r="B919" s="321">
        <f>'Initial Info Client Demographic'!B905</f>
        <v>0</v>
      </c>
      <c r="C919" s="322">
        <f>'Initial Info Client Demographic'!C905</f>
        <v>0</v>
      </c>
      <c r="D919" s="229"/>
      <c r="E919" s="237"/>
      <c r="F919" s="234"/>
      <c r="G919" s="239"/>
      <c r="H919" s="243"/>
      <c r="I919" s="213"/>
      <c r="J919" s="214"/>
      <c r="K919" s="168"/>
      <c r="L919" s="167"/>
      <c r="M919" s="216"/>
      <c r="N919" s="141"/>
      <c r="O919" s="249">
        <f t="shared" si="57"/>
        <v>0</v>
      </c>
      <c r="P919" s="140"/>
      <c r="Q919" s="253">
        <f t="shared" si="58"/>
        <v>0</v>
      </c>
      <c r="R919" s="254">
        <f t="shared" si="59"/>
        <v>0</v>
      </c>
      <c r="S919" s="211"/>
      <c r="U919" s="257">
        <f>'Initial Info Client Demographic'!D905</f>
        <v>0</v>
      </c>
      <c r="W919" s="179">
        <f>'Initial Info Client Demographic'!E905</f>
        <v>0</v>
      </c>
      <c r="X919" s="182">
        <f>'Initial Info Client Demographic'!F905</f>
        <v>0</v>
      </c>
      <c r="Y919" s="183">
        <f>'Initial Info Client Demographic'!G905</f>
        <v>0</v>
      </c>
      <c r="Z919" s="179">
        <f>'Initial Info Client Demographic'!H905</f>
        <v>0</v>
      </c>
      <c r="AA919" s="182">
        <f>'Initial Info Client Demographic'!I905</f>
        <v>0</v>
      </c>
      <c r="AB919" s="183">
        <f>'Initial Info Client Demographic'!E905</f>
        <v>0</v>
      </c>
      <c r="AC919" s="183">
        <f>'Initial Info Client Demographic'!F905</f>
        <v>0</v>
      </c>
      <c r="AD919" s="183">
        <f>'Initial Info Client Demographic'!G905</f>
        <v>0</v>
      </c>
      <c r="AE919" s="183">
        <f>'Initial Info Client Demographic'!H905</f>
        <v>0</v>
      </c>
      <c r="AF919" s="183">
        <f>'Initial Info Client Demographic'!I905</f>
        <v>0</v>
      </c>
      <c r="AG919" s="183">
        <f>'Initial Info Client Demographic'!J905</f>
        <v>0</v>
      </c>
    </row>
    <row r="920" spans="1:33" ht="50.1" customHeight="1" x14ac:dyDescent="0.25">
      <c r="A920" s="2">
        <f t="shared" si="60"/>
        <v>893</v>
      </c>
      <c r="B920" s="319">
        <f>'Initial Info Client Demographic'!B906</f>
        <v>0</v>
      </c>
      <c r="C920" s="320">
        <f>'Initial Info Client Demographic'!C906</f>
        <v>0</v>
      </c>
      <c r="D920" s="244"/>
      <c r="E920" s="236"/>
      <c r="F920" s="259"/>
      <c r="G920" s="238"/>
      <c r="H920" s="242"/>
      <c r="I920" s="213"/>
      <c r="J920" s="214"/>
      <c r="K920" s="169"/>
      <c r="L920" s="166"/>
      <c r="M920" s="215"/>
      <c r="N920" s="123"/>
      <c r="O920" s="249">
        <f t="shared" si="57"/>
        <v>0</v>
      </c>
      <c r="P920" s="96"/>
      <c r="Q920" s="251">
        <f t="shared" si="58"/>
        <v>0</v>
      </c>
      <c r="R920" s="252">
        <f t="shared" si="59"/>
        <v>0</v>
      </c>
      <c r="S920" s="211"/>
      <c r="U920" s="257">
        <f>'Initial Info Client Demographic'!D906</f>
        <v>0</v>
      </c>
      <c r="W920" s="179">
        <f>'Initial Info Client Demographic'!E906</f>
        <v>0</v>
      </c>
      <c r="X920" s="182">
        <f>'Initial Info Client Demographic'!F906</f>
        <v>0</v>
      </c>
      <c r="Y920" s="183">
        <f>'Initial Info Client Demographic'!G906</f>
        <v>0</v>
      </c>
      <c r="Z920" s="179">
        <f>'Initial Info Client Demographic'!H906</f>
        <v>0</v>
      </c>
      <c r="AA920" s="182">
        <f>'Initial Info Client Demographic'!I906</f>
        <v>0</v>
      </c>
      <c r="AB920" s="183">
        <f>'Initial Info Client Demographic'!E906</f>
        <v>0</v>
      </c>
      <c r="AC920" s="183">
        <f>'Initial Info Client Demographic'!F906</f>
        <v>0</v>
      </c>
      <c r="AD920" s="183">
        <f>'Initial Info Client Demographic'!G906</f>
        <v>0</v>
      </c>
      <c r="AE920" s="183">
        <f>'Initial Info Client Demographic'!H906</f>
        <v>0</v>
      </c>
      <c r="AF920" s="183">
        <f>'Initial Info Client Demographic'!I906</f>
        <v>0</v>
      </c>
      <c r="AG920" s="183">
        <f>'Initial Info Client Demographic'!J906</f>
        <v>0</v>
      </c>
    </row>
    <row r="921" spans="1:33" ht="50.1" customHeight="1" x14ac:dyDescent="0.25">
      <c r="A921" s="2">
        <f t="shared" si="60"/>
        <v>894</v>
      </c>
      <c r="B921" s="321">
        <f>'Initial Info Client Demographic'!B907</f>
        <v>0</v>
      </c>
      <c r="C921" s="322">
        <f>'Initial Info Client Demographic'!C907</f>
        <v>0</v>
      </c>
      <c r="D921" s="229"/>
      <c r="E921" s="237"/>
      <c r="F921" s="234"/>
      <c r="G921" s="239"/>
      <c r="H921" s="243"/>
      <c r="I921" s="213"/>
      <c r="J921" s="214"/>
      <c r="K921" s="168"/>
      <c r="L921" s="167"/>
      <c r="M921" s="216"/>
      <c r="N921" s="141"/>
      <c r="O921" s="249">
        <f t="shared" si="57"/>
        <v>0</v>
      </c>
      <c r="P921" s="140"/>
      <c r="Q921" s="253">
        <f t="shared" si="58"/>
        <v>0</v>
      </c>
      <c r="R921" s="254">
        <f t="shared" si="59"/>
        <v>0</v>
      </c>
      <c r="S921" s="211"/>
      <c r="U921" s="257">
        <f>'Initial Info Client Demographic'!D907</f>
        <v>0</v>
      </c>
      <c r="W921" s="179">
        <f>'Initial Info Client Demographic'!E907</f>
        <v>0</v>
      </c>
      <c r="X921" s="182">
        <f>'Initial Info Client Demographic'!F907</f>
        <v>0</v>
      </c>
      <c r="Y921" s="183">
        <f>'Initial Info Client Demographic'!G907</f>
        <v>0</v>
      </c>
      <c r="Z921" s="179">
        <f>'Initial Info Client Demographic'!H907</f>
        <v>0</v>
      </c>
      <c r="AA921" s="182">
        <f>'Initial Info Client Demographic'!I907</f>
        <v>0</v>
      </c>
      <c r="AB921" s="183">
        <f>'Initial Info Client Demographic'!E907</f>
        <v>0</v>
      </c>
      <c r="AC921" s="183">
        <f>'Initial Info Client Demographic'!F907</f>
        <v>0</v>
      </c>
      <c r="AD921" s="183">
        <f>'Initial Info Client Demographic'!G907</f>
        <v>0</v>
      </c>
      <c r="AE921" s="183">
        <f>'Initial Info Client Demographic'!H907</f>
        <v>0</v>
      </c>
      <c r="AF921" s="183">
        <f>'Initial Info Client Demographic'!I907</f>
        <v>0</v>
      </c>
      <c r="AG921" s="183">
        <f>'Initial Info Client Demographic'!J907</f>
        <v>0</v>
      </c>
    </row>
    <row r="922" spans="1:33" ht="50.1" customHeight="1" x14ac:dyDescent="0.25">
      <c r="A922" s="2">
        <f t="shared" si="60"/>
        <v>895</v>
      </c>
      <c r="B922" s="319">
        <f>'Initial Info Client Demographic'!B908</f>
        <v>0</v>
      </c>
      <c r="C922" s="320">
        <f>'Initial Info Client Demographic'!C908</f>
        <v>0</v>
      </c>
      <c r="D922" s="244"/>
      <c r="E922" s="236"/>
      <c r="F922" s="259"/>
      <c r="G922" s="238"/>
      <c r="H922" s="242"/>
      <c r="I922" s="213"/>
      <c r="J922" s="214"/>
      <c r="K922" s="169"/>
      <c r="L922" s="166"/>
      <c r="M922" s="215"/>
      <c r="N922" s="123"/>
      <c r="O922" s="249">
        <f t="shared" si="57"/>
        <v>0</v>
      </c>
      <c r="P922" s="96"/>
      <c r="Q922" s="251">
        <f t="shared" si="58"/>
        <v>0</v>
      </c>
      <c r="R922" s="252">
        <f t="shared" si="59"/>
        <v>0</v>
      </c>
      <c r="S922" s="211"/>
      <c r="U922" s="257">
        <f>'Initial Info Client Demographic'!D908</f>
        <v>0</v>
      </c>
      <c r="W922" s="179">
        <f>'Initial Info Client Demographic'!E908</f>
        <v>0</v>
      </c>
      <c r="X922" s="182">
        <f>'Initial Info Client Demographic'!F908</f>
        <v>0</v>
      </c>
      <c r="Y922" s="183">
        <f>'Initial Info Client Demographic'!G908</f>
        <v>0</v>
      </c>
      <c r="Z922" s="179">
        <f>'Initial Info Client Demographic'!H908</f>
        <v>0</v>
      </c>
      <c r="AA922" s="182">
        <f>'Initial Info Client Demographic'!I908</f>
        <v>0</v>
      </c>
      <c r="AB922" s="183">
        <f>'Initial Info Client Demographic'!E908</f>
        <v>0</v>
      </c>
      <c r="AC922" s="183">
        <f>'Initial Info Client Demographic'!F908</f>
        <v>0</v>
      </c>
      <c r="AD922" s="183">
        <f>'Initial Info Client Demographic'!G908</f>
        <v>0</v>
      </c>
      <c r="AE922" s="183">
        <f>'Initial Info Client Demographic'!H908</f>
        <v>0</v>
      </c>
      <c r="AF922" s="183">
        <f>'Initial Info Client Demographic'!I908</f>
        <v>0</v>
      </c>
      <c r="AG922" s="183">
        <f>'Initial Info Client Demographic'!J908</f>
        <v>0</v>
      </c>
    </row>
    <row r="923" spans="1:33" ht="50.1" customHeight="1" x14ac:dyDescent="0.25">
      <c r="A923" s="2">
        <f t="shared" si="60"/>
        <v>896</v>
      </c>
      <c r="B923" s="321">
        <f>'Initial Info Client Demographic'!B909</f>
        <v>0</v>
      </c>
      <c r="C923" s="322">
        <f>'Initial Info Client Demographic'!C909</f>
        <v>0</v>
      </c>
      <c r="D923" s="229"/>
      <c r="E923" s="237"/>
      <c r="F923" s="234"/>
      <c r="G923" s="239"/>
      <c r="H923" s="243"/>
      <c r="I923" s="213"/>
      <c r="J923" s="214"/>
      <c r="K923" s="168"/>
      <c r="L923" s="167"/>
      <c r="M923" s="216"/>
      <c r="N923" s="141"/>
      <c r="O923" s="249">
        <f t="shared" si="57"/>
        <v>0</v>
      </c>
      <c r="P923" s="140"/>
      <c r="Q923" s="253">
        <f t="shared" si="58"/>
        <v>0</v>
      </c>
      <c r="R923" s="254">
        <f t="shared" si="59"/>
        <v>0</v>
      </c>
      <c r="S923" s="211"/>
      <c r="U923" s="257">
        <f>'Initial Info Client Demographic'!D909</f>
        <v>0</v>
      </c>
      <c r="W923" s="179">
        <f>'Initial Info Client Demographic'!E909</f>
        <v>0</v>
      </c>
      <c r="X923" s="182">
        <f>'Initial Info Client Demographic'!F909</f>
        <v>0</v>
      </c>
      <c r="Y923" s="183">
        <f>'Initial Info Client Demographic'!G909</f>
        <v>0</v>
      </c>
      <c r="Z923" s="179">
        <f>'Initial Info Client Demographic'!H909</f>
        <v>0</v>
      </c>
      <c r="AA923" s="182">
        <f>'Initial Info Client Demographic'!I909</f>
        <v>0</v>
      </c>
      <c r="AB923" s="183">
        <f>'Initial Info Client Demographic'!E909</f>
        <v>0</v>
      </c>
      <c r="AC923" s="183">
        <f>'Initial Info Client Demographic'!F909</f>
        <v>0</v>
      </c>
      <c r="AD923" s="183">
        <f>'Initial Info Client Demographic'!G909</f>
        <v>0</v>
      </c>
      <c r="AE923" s="183">
        <f>'Initial Info Client Demographic'!H909</f>
        <v>0</v>
      </c>
      <c r="AF923" s="183">
        <f>'Initial Info Client Demographic'!I909</f>
        <v>0</v>
      </c>
      <c r="AG923" s="183">
        <f>'Initial Info Client Demographic'!J909</f>
        <v>0</v>
      </c>
    </row>
    <row r="924" spans="1:33" ht="50.1" customHeight="1" x14ac:dyDescent="0.25">
      <c r="A924" s="2">
        <f t="shared" si="60"/>
        <v>897</v>
      </c>
      <c r="B924" s="319">
        <f>'Initial Info Client Demographic'!B910</f>
        <v>0</v>
      </c>
      <c r="C924" s="320">
        <f>'Initial Info Client Demographic'!C910</f>
        <v>0</v>
      </c>
      <c r="D924" s="244"/>
      <c r="E924" s="236"/>
      <c r="F924" s="259"/>
      <c r="G924" s="238"/>
      <c r="H924" s="242"/>
      <c r="I924" s="213"/>
      <c r="J924" s="214"/>
      <c r="K924" s="169"/>
      <c r="L924" s="166"/>
      <c r="M924" s="215"/>
      <c r="N924" s="123"/>
      <c r="O924" s="249">
        <f t="shared" ref="O924:O987" si="61">I924-M924</f>
        <v>0</v>
      </c>
      <c r="P924" s="96"/>
      <c r="Q924" s="251">
        <f t="shared" ref="Q924:Q987" si="62">IF(OR(D924= "Autism Spectrum Disorder", D924="Intellectual Disability", D924="Developmental Delay", D924="Cerebral Palsy", D924="Traumatic Brain Injury",D924="Hearing Impaired", D924="Visually Impaired", D924="Downs Syndrome", D924="Other Developmental Disability"),O924,0)</f>
        <v>0</v>
      </c>
      <c r="R924" s="252">
        <f t="shared" ref="R924:R987" si="63">IF(OR(F924="SUD",F924="MH"),O924,0)</f>
        <v>0</v>
      </c>
      <c r="S924" s="211"/>
      <c r="U924" s="257">
        <f>'Initial Info Client Demographic'!D910</f>
        <v>0</v>
      </c>
      <c r="W924" s="179">
        <f>'Initial Info Client Demographic'!E910</f>
        <v>0</v>
      </c>
      <c r="X924" s="182">
        <f>'Initial Info Client Demographic'!F910</f>
        <v>0</v>
      </c>
      <c r="Y924" s="183">
        <f>'Initial Info Client Demographic'!G910</f>
        <v>0</v>
      </c>
      <c r="Z924" s="179">
        <f>'Initial Info Client Demographic'!H910</f>
        <v>0</v>
      </c>
      <c r="AA924" s="182">
        <f>'Initial Info Client Demographic'!I910</f>
        <v>0</v>
      </c>
      <c r="AB924" s="183">
        <f>'Initial Info Client Demographic'!E910</f>
        <v>0</v>
      </c>
      <c r="AC924" s="183">
        <f>'Initial Info Client Demographic'!F910</f>
        <v>0</v>
      </c>
      <c r="AD924" s="183">
        <f>'Initial Info Client Demographic'!G910</f>
        <v>0</v>
      </c>
      <c r="AE924" s="183">
        <f>'Initial Info Client Demographic'!H910</f>
        <v>0</v>
      </c>
      <c r="AF924" s="183">
        <f>'Initial Info Client Demographic'!I910</f>
        <v>0</v>
      </c>
      <c r="AG924" s="183">
        <f>'Initial Info Client Demographic'!J910</f>
        <v>0</v>
      </c>
    </row>
    <row r="925" spans="1:33" ht="50.1" customHeight="1" x14ac:dyDescent="0.25">
      <c r="A925" s="2">
        <f t="shared" ref="A925:A988" si="64">ROW(A898)</f>
        <v>898</v>
      </c>
      <c r="B925" s="321">
        <f>'Initial Info Client Demographic'!B911</f>
        <v>0</v>
      </c>
      <c r="C925" s="322">
        <f>'Initial Info Client Demographic'!C911</f>
        <v>0</v>
      </c>
      <c r="D925" s="229"/>
      <c r="E925" s="237"/>
      <c r="F925" s="234"/>
      <c r="G925" s="239"/>
      <c r="H925" s="243"/>
      <c r="I925" s="213"/>
      <c r="J925" s="214"/>
      <c r="K925" s="168"/>
      <c r="L925" s="167"/>
      <c r="M925" s="216"/>
      <c r="N925" s="141"/>
      <c r="O925" s="249">
        <f t="shared" si="61"/>
        <v>0</v>
      </c>
      <c r="P925" s="140"/>
      <c r="Q925" s="253">
        <f t="shared" si="62"/>
        <v>0</v>
      </c>
      <c r="R925" s="254">
        <f t="shared" si="63"/>
        <v>0</v>
      </c>
      <c r="S925" s="211"/>
      <c r="U925" s="257">
        <f>'Initial Info Client Demographic'!D911</f>
        <v>0</v>
      </c>
      <c r="W925" s="179">
        <f>'Initial Info Client Demographic'!E911</f>
        <v>0</v>
      </c>
      <c r="X925" s="182">
        <f>'Initial Info Client Demographic'!F911</f>
        <v>0</v>
      </c>
      <c r="Y925" s="183">
        <f>'Initial Info Client Demographic'!G911</f>
        <v>0</v>
      </c>
      <c r="Z925" s="179">
        <f>'Initial Info Client Demographic'!H911</f>
        <v>0</v>
      </c>
      <c r="AA925" s="182">
        <f>'Initial Info Client Demographic'!I911</f>
        <v>0</v>
      </c>
      <c r="AB925" s="183">
        <f>'Initial Info Client Demographic'!E911</f>
        <v>0</v>
      </c>
      <c r="AC925" s="183">
        <f>'Initial Info Client Demographic'!F911</f>
        <v>0</v>
      </c>
      <c r="AD925" s="183">
        <f>'Initial Info Client Demographic'!G911</f>
        <v>0</v>
      </c>
      <c r="AE925" s="183">
        <f>'Initial Info Client Demographic'!H911</f>
        <v>0</v>
      </c>
      <c r="AF925" s="183">
        <f>'Initial Info Client Demographic'!I911</f>
        <v>0</v>
      </c>
      <c r="AG925" s="183">
        <f>'Initial Info Client Demographic'!J911</f>
        <v>0</v>
      </c>
    </row>
    <row r="926" spans="1:33" ht="50.1" customHeight="1" x14ac:dyDescent="0.25">
      <c r="A926" s="2">
        <f t="shared" si="64"/>
        <v>899</v>
      </c>
      <c r="B926" s="319">
        <f>'Initial Info Client Demographic'!B912</f>
        <v>0</v>
      </c>
      <c r="C926" s="320">
        <f>'Initial Info Client Demographic'!C912</f>
        <v>0</v>
      </c>
      <c r="D926" s="244"/>
      <c r="E926" s="236"/>
      <c r="F926" s="259"/>
      <c r="G926" s="240"/>
      <c r="H926" s="242"/>
      <c r="I926" s="213"/>
      <c r="J926" s="214"/>
      <c r="K926" s="169"/>
      <c r="L926" s="166"/>
      <c r="M926" s="215"/>
      <c r="N926" s="123"/>
      <c r="O926" s="249">
        <f t="shared" si="61"/>
        <v>0</v>
      </c>
      <c r="P926" s="96"/>
      <c r="Q926" s="251">
        <f t="shared" si="62"/>
        <v>0</v>
      </c>
      <c r="R926" s="252">
        <f t="shared" si="63"/>
        <v>0</v>
      </c>
      <c r="S926" s="211"/>
      <c r="U926" s="257">
        <f>'Initial Info Client Demographic'!D912</f>
        <v>0</v>
      </c>
      <c r="W926" s="179">
        <f>'Initial Info Client Demographic'!E912</f>
        <v>0</v>
      </c>
      <c r="X926" s="182">
        <f>'Initial Info Client Demographic'!F912</f>
        <v>0</v>
      </c>
      <c r="Y926" s="183">
        <f>'Initial Info Client Demographic'!G912</f>
        <v>0</v>
      </c>
      <c r="Z926" s="179">
        <f>'Initial Info Client Demographic'!H912</f>
        <v>0</v>
      </c>
      <c r="AA926" s="182">
        <f>'Initial Info Client Demographic'!I912</f>
        <v>0</v>
      </c>
      <c r="AB926" s="183">
        <f>'Initial Info Client Demographic'!E912</f>
        <v>0</v>
      </c>
      <c r="AC926" s="183">
        <f>'Initial Info Client Demographic'!F912</f>
        <v>0</v>
      </c>
      <c r="AD926" s="183">
        <f>'Initial Info Client Demographic'!G912</f>
        <v>0</v>
      </c>
      <c r="AE926" s="183">
        <f>'Initial Info Client Demographic'!H912</f>
        <v>0</v>
      </c>
      <c r="AF926" s="183">
        <f>'Initial Info Client Demographic'!I912</f>
        <v>0</v>
      </c>
      <c r="AG926" s="183">
        <f>'Initial Info Client Demographic'!J912</f>
        <v>0</v>
      </c>
    </row>
    <row r="927" spans="1:33" ht="50.1" customHeight="1" x14ac:dyDescent="0.25">
      <c r="A927" s="2">
        <f t="shared" si="64"/>
        <v>900</v>
      </c>
      <c r="B927" s="321">
        <f>'Initial Info Client Demographic'!B913</f>
        <v>0</v>
      </c>
      <c r="C927" s="322">
        <f>'Initial Info Client Demographic'!C913</f>
        <v>0</v>
      </c>
      <c r="D927" s="229"/>
      <c r="E927" s="237"/>
      <c r="F927" s="234"/>
      <c r="G927" s="241"/>
      <c r="H927" s="243"/>
      <c r="I927" s="213"/>
      <c r="J927" s="214"/>
      <c r="K927" s="168"/>
      <c r="L927" s="167"/>
      <c r="M927" s="216"/>
      <c r="N927" s="141"/>
      <c r="O927" s="249">
        <f t="shared" si="61"/>
        <v>0</v>
      </c>
      <c r="P927" s="140"/>
      <c r="Q927" s="253">
        <f t="shared" si="62"/>
        <v>0</v>
      </c>
      <c r="R927" s="254">
        <f t="shared" si="63"/>
        <v>0</v>
      </c>
      <c r="S927" s="211"/>
      <c r="U927" s="257">
        <f>'Initial Info Client Demographic'!D913</f>
        <v>0</v>
      </c>
      <c r="W927" s="179">
        <f>'Initial Info Client Demographic'!E913</f>
        <v>0</v>
      </c>
      <c r="X927" s="182">
        <f>'Initial Info Client Demographic'!F913</f>
        <v>0</v>
      </c>
      <c r="Y927" s="183">
        <f>'Initial Info Client Demographic'!G913</f>
        <v>0</v>
      </c>
      <c r="Z927" s="179">
        <f>'Initial Info Client Demographic'!H913</f>
        <v>0</v>
      </c>
      <c r="AA927" s="182">
        <f>'Initial Info Client Demographic'!I913</f>
        <v>0</v>
      </c>
      <c r="AB927" s="183">
        <f>'Initial Info Client Demographic'!E913</f>
        <v>0</v>
      </c>
      <c r="AC927" s="183">
        <f>'Initial Info Client Demographic'!F913</f>
        <v>0</v>
      </c>
      <c r="AD927" s="183">
        <f>'Initial Info Client Demographic'!G913</f>
        <v>0</v>
      </c>
      <c r="AE927" s="183">
        <f>'Initial Info Client Demographic'!H913</f>
        <v>0</v>
      </c>
      <c r="AF927" s="183">
        <f>'Initial Info Client Demographic'!I913</f>
        <v>0</v>
      </c>
      <c r="AG927" s="183">
        <f>'Initial Info Client Demographic'!J913</f>
        <v>0</v>
      </c>
    </row>
    <row r="928" spans="1:33" ht="50.1" customHeight="1" x14ac:dyDescent="0.25">
      <c r="A928" s="2">
        <f t="shared" si="64"/>
        <v>901</v>
      </c>
      <c r="B928" s="319">
        <f>'Initial Info Client Demographic'!B914</f>
        <v>0</v>
      </c>
      <c r="C928" s="320">
        <f>'Initial Info Client Demographic'!C914</f>
        <v>0</v>
      </c>
      <c r="D928" s="244"/>
      <c r="E928" s="236"/>
      <c r="F928" s="259"/>
      <c r="G928" s="238"/>
      <c r="H928" s="242"/>
      <c r="I928" s="213"/>
      <c r="J928" s="214"/>
      <c r="K928" s="169"/>
      <c r="L928" s="166"/>
      <c r="M928" s="215"/>
      <c r="N928" s="123"/>
      <c r="O928" s="249">
        <f t="shared" si="61"/>
        <v>0</v>
      </c>
      <c r="P928" s="96"/>
      <c r="Q928" s="251">
        <f t="shared" si="62"/>
        <v>0</v>
      </c>
      <c r="R928" s="252">
        <f t="shared" si="63"/>
        <v>0</v>
      </c>
      <c r="S928" s="211"/>
      <c r="U928" s="257">
        <f>'Initial Info Client Demographic'!D914</f>
        <v>0</v>
      </c>
      <c r="W928" s="179">
        <f>'Initial Info Client Demographic'!E914</f>
        <v>0</v>
      </c>
      <c r="X928" s="182">
        <f>'Initial Info Client Demographic'!F914</f>
        <v>0</v>
      </c>
      <c r="Y928" s="183">
        <f>'Initial Info Client Demographic'!G914</f>
        <v>0</v>
      </c>
      <c r="Z928" s="179">
        <f>'Initial Info Client Demographic'!H914</f>
        <v>0</v>
      </c>
      <c r="AA928" s="182">
        <f>'Initial Info Client Demographic'!I914</f>
        <v>0</v>
      </c>
      <c r="AB928" s="183">
        <f>'Initial Info Client Demographic'!E914</f>
        <v>0</v>
      </c>
      <c r="AC928" s="183">
        <f>'Initial Info Client Demographic'!F914</f>
        <v>0</v>
      </c>
      <c r="AD928" s="183">
        <f>'Initial Info Client Demographic'!G914</f>
        <v>0</v>
      </c>
      <c r="AE928" s="183">
        <f>'Initial Info Client Demographic'!H914</f>
        <v>0</v>
      </c>
      <c r="AF928" s="183">
        <f>'Initial Info Client Demographic'!I914</f>
        <v>0</v>
      </c>
      <c r="AG928" s="183">
        <f>'Initial Info Client Demographic'!J914</f>
        <v>0</v>
      </c>
    </row>
    <row r="929" spans="1:33" ht="50.1" customHeight="1" x14ac:dyDescent="0.25">
      <c r="A929" s="2">
        <f t="shared" si="64"/>
        <v>902</v>
      </c>
      <c r="B929" s="321">
        <f>'Initial Info Client Demographic'!B915</f>
        <v>0</v>
      </c>
      <c r="C929" s="322">
        <f>'Initial Info Client Demographic'!C915</f>
        <v>0</v>
      </c>
      <c r="D929" s="229"/>
      <c r="E929" s="237"/>
      <c r="F929" s="234"/>
      <c r="G929" s="239"/>
      <c r="H929" s="243"/>
      <c r="I929" s="213"/>
      <c r="J929" s="214"/>
      <c r="K929" s="168"/>
      <c r="L929" s="167"/>
      <c r="M929" s="216"/>
      <c r="N929" s="141"/>
      <c r="O929" s="249">
        <f t="shared" si="61"/>
        <v>0</v>
      </c>
      <c r="P929" s="140"/>
      <c r="Q929" s="253">
        <f t="shared" si="62"/>
        <v>0</v>
      </c>
      <c r="R929" s="254">
        <f t="shared" si="63"/>
        <v>0</v>
      </c>
      <c r="S929" s="211"/>
      <c r="U929" s="257">
        <f>'Initial Info Client Demographic'!D915</f>
        <v>0</v>
      </c>
      <c r="W929" s="179">
        <f>'Initial Info Client Demographic'!E915</f>
        <v>0</v>
      </c>
      <c r="X929" s="182">
        <f>'Initial Info Client Demographic'!F915</f>
        <v>0</v>
      </c>
      <c r="Y929" s="183">
        <f>'Initial Info Client Demographic'!G915</f>
        <v>0</v>
      </c>
      <c r="Z929" s="179">
        <f>'Initial Info Client Demographic'!H915</f>
        <v>0</v>
      </c>
      <c r="AA929" s="182">
        <f>'Initial Info Client Demographic'!I915</f>
        <v>0</v>
      </c>
      <c r="AB929" s="183">
        <f>'Initial Info Client Demographic'!E915</f>
        <v>0</v>
      </c>
      <c r="AC929" s="183">
        <f>'Initial Info Client Demographic'!F915</f>
        <v>0</v>
      </c>
      <c r="AD929" s="183">
        <f>'Initial Info Client Demographic'!G915</f>
        <v>0</v>
      </c>
      <c r="AE929" s="183">
        <f>'Initial Info Client Demographic'!H915</f>
        <v>0</v>
      </c>
      <c r="AF929" s="183">
        <f>'Initial Info Client Demographic'!I915</f>
        <v>0</v>
      </c>
      <c r="AG929" s="183">
        <f>'Initial Info Client Demographic'!J915</f>
        <v>0</v>
      </c>
    </row>
    <row r="930" spans="1:33" ht="50.1" customHeight="1" x14ac:dyDescent="0.25">
      <c r="A930" s="2">
        <f t="shared" si="64"/>
        <v>903</v>
      </c>
      <c r="B930" s="319">
        <f>'Initial Info Client Demographic'!B916</f>
        <v>0</v>
      </c>
      <c r="C930" s="320">
        <f>'Initial Info Client Demographic'!C916</f>
        <v>0</v>
      </c>
      <c r="D930" s="244"/>
      <c r="E930" s="236"/>
      <c r="F930" s="259"/>
      <c r="G930" s="238"/>
      <c r="H930" s="242"/>
      <c r="I930" s="213"/>
      <c r="J930" s="214"/>
      <c r="K930" s="169"/>
      <c r="L930" s="166"/>
      <c r="M930" s="215"/>
      <c r="N930" s="123"/>
      <c r="O930" s="249">
        <f t="shared" si="61"/>
        <v>0</v>
      </c>
      <c r="P930" s="96"/>
      <c r="Q930" s="251">
        <f t="shared" si="62"/>
        <v>0</v>
      </c>
      <c r="R930" s="252">
        <f t="shared" si="63"/>
        <v>0</v>
      </c>
      <c r="S930" s="211"/>
      <c r="U930" s="257">
        <f>'Initial Info Client Demographic'!D916</f>
        <v>0</v>
      </c>
      <c r="W930" s="179">
        <f>'Initial Info Client Demographic'!E916</f>
        <v>0</v>
      </c>
      <c r="X930" s="182">
        <f>'Initial Info Client Demographic'!F916</f>
        <v>0</v>
      </c>
      <c r="Y930" s="183">
        <f>'Initial Info Client Demographic'!G916</f>
        <v>0</v>
      </c>
      <c r="Z930" s="179">
        <f>'Initial Info Client Demographic'!H916</f>
        <v>0</v>
      </c>
      <c r="AA930" s="182">
        <f>'Initial Info Client Demographic'!I916</f>
        <v>0</v>
      </c>
      <c r="AB930" s="183">
        <f>'Initial Info Client Demographic'!E916</f>
        <v>0</v>
      </c>
      <c r="AC930" s="183">
        <f>'Initial Info Client Demographic'!F916</f>
        <v>0</v>
      </c>
      <c r="AD930" s="183">
        <f>'Initial Info Client Demographic'!G916</f>
        <v>0</v>
      </c>
      <c r="AE930" s="183">
        <f>'Initial Info Client Demographic'!H916</f>
        <v>0</v>
      </c>
      <c r="AF930" s="183">
        <f>'Initial Info Client Demographic'!I916</f>
        <v>0</v>
      </c>
      <c r="AG930" s="183">
        <f>'Initial Info Client Demographic'!J916</f>
        <v>0</v>
      </c>
    </row>
    <row r="931" spans="1:33" ht="50.1" customHeight="1" x14ac:dyDescent="0.25">
      <c r="A931" s="2">
        <f t="shared" si="64"/>
        <v>904</v>
      </c>
      <c r="B931" s="321">
        <f>'Initial Info Client Demographic'!B917</f>
        <v>0</v>
      </c>
      <c r="C931" s="322">
        <f>'Initial Info Client Demographic'!C917</f>
        <v>0</v>
      </c>
      <c r="D931" s="229"/>
      <c r="E931" s="237"/>
      <c r="F931" s="234"/>
      <c r="G931" s="239"/>
      <c r="H931" s="243"/>
      <c r="I931" s="213"/>
      <c r="J931" s="214"/>
      <c r="K931" s="168"/>
      <c r="L931" s="167"/>
      <c r="M931" s="216"/>
      <c r="N931" s="141"/>
      <c r="O931" s="249">
        <f t="shared" si="61"/>
        <v>0</v>
      </c>
      <c r="P931" s="140"/>
      <c r="Q931" s="253">
        <f t="shared" si="62"/>
        <v>0</v>
      </c>
      <c r="R931" s="254">
        <f t="shared" si="63"/>
        <v>0</v>
      </c>
      <c r="S931" s="211"/>
      <c r="U931" s="257">
        <f>'Initial Info Client Demographic'!D917</f>
        <v>0</v>
      </c>
      <c r="W931" s="179">
        <f>'Initial Info Client Demographic'!E917</f>
        <v>0</v>
      </c>
      <c r="X931" s="182">
        <f>'Initial Info Client Demographic'!F917</f>
        <v>0</v>
      </c>
      <c r="Y931" s="183">
        <f>'Initial Info Client Demographic'!G917</f>
        <v>0</v>
      </c>
      <c r="Z931" s="179">
        <f>'Initial Info Client Demographic'!H917</f>
        <v>0</v>
      </c>
      <c r="AA931" s="182">
        <f>'Initial Info Client Demographic'!I917</f>
        <v>0</v>
      </c>
      <c r="AB931" s="183">
        <f>'Initial Info Client Demographic'!E917</f>
        <v>0</v>
      </c>
      <c r="AC931" s="183">
        <f>'Initial Info Client Demographic'!F917</f>
        <v>0</v>
      </c>
      <c r="AD931" s="183">
        <f>'Initial Info Client Demographic'!G917</f>
        <v>0</v>
      </c>
      <c r="AE931" s="183">
        <f>'Initial Info Client Demographic'!H917</f>
        <v>0</v>
      </c>
      <c r="AF931" s="183">
        <f>'Initial Info Client Demographic'!I917</f>
        <v>0</v>
      </c>
      <c r="AG931" s="183">
        <f>'Initial Info Client Demographic'!J917</f>
        <v>0</v>
      </c>
    </row>
    <row r="932" spans="1:33" ht="50.1" customHeight="1" x14ac:dyDescent="0.25">
      <c r="A932" s="2">
        <f t="shared" si="64"/>
        <v>905</v>
      </c>
      <c r="B932" s="319">
        <f>'Initial Info Client Demographic'!B918</f>
        <v>0</v>
      </c>
      <c r="C932" s="320">
        <f>'Initial Info Client Demographic'!C918</f>
        <v>0</v>
      </c>
      <c r="D932" s="244"/>
      <c r="E932" s="236"/>
      <c r="F932" s="259"/>
      <c r="G932" s="238"/>
      <c r="H932" s="242"/>
      <c r="I932" s="213"/>
      <c r="J932" s="214"/>
      <c r="K932" s="169"/>
      <c r="L932" s="166"/>
      <c r="M932" s="215"/>
      <c r="N932" s="123"/>
      <c r="O932" s="249">
        <f t="shared" si="61"/>
        <v>0</v>
      </c>
      <c r="P932" s="96"/>
      <c r="Q932" s="251">
        <f t="shared" si="62"/>
        <v>0</v>
      </c>
      <c r="R932" s="252">
        <f t="shared" si="63"/>
        <v>0</v>
      </c>
      <c r="S932" s="211"/>
      <c r="U932" s="257">
        <f>'Initial Info Client Demographic'!D918</f>
        <v>0</v>
      </c>
      <c r="W932" s="179">
        <f>'Initial Info Client Demographic'!E918</f>
        <v>0</v>
      </c>
      <c r="X932" s="182">
        <f>'Initial Info Client Demographic'!F918</f>
        <v>0</v>
      </c>
      <c r="Y932" s="183">
        <f>'Initial Info Client Demographic'!G918</f>
        <v>0</v>
      </c>
      <c r="Z932" s="179">
        <f>'Initial Info Client Demographic'!H918</f>
        <v>0</v>
      </c>
      <c r="AA932" s="182">
        <f>'Initial Info Client Demographic'!I918</f>
        <v>0</v>
      </c>
      <c r="AB932" s="183">
        <f>'Initial Info Client Demographic'!E918</f>
        <v>0</v>
      </c>
      <c r="AC932" s="183">
        <f>'Initial Info Client Demographic'!F918</f>
        <v>0</v>
      </c>
      <c r="AD932" s="183">
        <f>'Initial Info Client Demographic'!G918</f>
        <v>0</v>
      </c>
      <c r="AE932" s="183">
        <f>'Initial Info Client Demographic'!H918</f>
        <v>0</v>
      </c>
      <c r="AF932" s="183">
        <f>'Initial Info Client Demographic'!I918</f>
        <v>0</v>
      </c>
      <c r="AG932" s="183">
        <f>'Initial Info Client Demographic'!J918</f>
        <v>0</v>
      </c>
    </row>
    <row r="933" spans="1:33" ht="50.1" customHeight="1" x14ac:dyDescent="0.25">
      <c r="A933" s="2">
        <f t="shared" si="64"/>
        <v>906</v>
      </c>
      <c r="B933" s="321">
        <f>'Initial Info Client Demographic'!B919</f>
        <v>0</v>
      </c>
      <c r="C933" s="322">
        <f>'Initial Info Client Demographic'!C919</f>
        <v>0</v>
      </c>
      <c r="D933" s="229"/>
      <c r="E933" s="237"/>
      <c r="F933" s="234"/>
      <c r="G933" s="239"/>
      <c r="H933" s="243"/>
      <c r="I933" s="213"/>
      <c r="J933" s="214"/>
      <c r="K933" s="168"/>
      <c r="L933" s="167"/>
      <c r="M933" s="216"/>
      <c r="N933" s="141"/>
      <c r="O933" s="249">
        <f t="shared" si="61"/>
        <v>0</v>
      </c>
      <c r="P933" s="140"/>
      <c r="Q933" s="253">
        <f t="shared" si="62"/>
        <v>0</v>
      </c>
      <c r="R933" s="254">
        <f t="shared" si="63"/>
        <v>0</v>
      </c>
      <c r="S933" s="211"/>
      <c r="U933" s="257">
        <f>'Initial Info Client Demographic'!D919</f>
        <v>0</v>
      </c>
      <c r="W933" s="179">
        <f>'Initial Info Client Demographic'!E919</f>
        <v>0</v>
      </c>
      <c r="X933" s="182">
        <f>'Initial Info Client Demographic'!F919</f>
        <v>0</v>
      </c>
      <c r="Y933" s="183">
        <f>'Initial Info Client Demographic'!G919</f>
        <v>0</v>
      </c>
      <c r="Z933" s="179">
        <f>'Initial Info Client Demographic'!H919</f>
        <v>0</v>
      </c>
      <c r="AA933" s="182">
        <f>'Initial Info Client Demographic'!I919</f>
        <v>0</v>
      </c>
      <c r="AB933" s="183">
        <f>'Initial Info Client Demographic'!E919</f>
        <v>0</v>
      </c>
      <c r="AC933" s="183">
        <f>'Initial Info Client Demographic'!F919</f>
        <v>0</v>
      </c>
      <c r="AD933" s="183">
        <f>'Initial Info Client Demographic'!G919</f>
        <v>0</v>
      </c>
      <c r="AE933" s="183">
        <f>'Initial Info Client Demographic'!H919</f>
        <v>0</v>
      </c>
      <c r="AF933" s="183">
        <f>'Initial Info Client Demographic'!I919</f>
        <v>0</v>
      </c>
      <c r="AG933" s="183">
        <f>'Initial Info Client Demographic'!J919</f>
        <v>0</v>
      </c>
    </row>
    <row r="934" spans="1:33" ht="50.1" customHeight="1" x14ac:dyDescent="0.25">
      <c r="A934" s="2">
        <f t="shared" si="64"/>
        <v>907</v>
      </c>
      <c r="B934" s="319">
        <f>'Initial Info Client Demographic'!B920</f>
        <v>0</v>
      </c>
      <c r="C934" s="320">
        <f>'Initial Info Client Demographic'!C920</f>
        <v>0</v>
      </c>
      <c r="D934" s="244"/>
      <c r="E934" s="236"/>
      <c r="F934" s="259"/>
      <c r="G934" s="238"/>
      <c r="H934" s="242"/>
      <c r="I934" s="213"/>
      <c r="J934" s="214"/>
      <c r="K934" s="169"/>
      <c r="L934" s="166"/>
      <c r="M934" s="215"/>
      <c r="N934" s="123"/>
      <c r="O934" s="249">
        <f t="shared" si="61"/>
        <v>0</v>
      </c>
      <c r="P934" s="96"/>
      <c r="Q934" s="251">
        <f t="shared" si="62"/>
        <v>0</v>
      </c>
      <c r="R934" s="252">
        <f t="shared" si="63"/>
        <v>0</v>
      </c>
      <c r="S934" s="211"/>
      <c r="U934" s="257">
        <f>'Initial Info Client Demographic'!D920</f>
        <v>0</v>
      </c>
      <c r="W934" s="179">
        <f>'Initial Info Client Demographic'!E920</f>
        <v>0</v>
      </c>
      <c r="X934" s="182">
        <f>'Initial Info Client Demographic'!F920</f>
        <v>0</v>
      </c>
      <c r="Y934" s="183">
        <f>'Initial Info Client Demographic'!G920</f>
        <v>0</v>
      </c>
      <c r="Z934" s="179">
        <f>'Initial Info Client Demographic'!H920</f>
        <v>0</v>
      </c>
      <c r="AA934" s="182">
        <f>'Initial Info Client Demographic'!I920</f>
        <v>0</v>
      </c>
      <c r="AB934" s="183">
        <f>'Initial Info Client Demographic'!E920</f>
        <v>0</v>
      </c>
      <c r="AC934" s="183">
        <f>'Initial Info Client Demographic'!F920</f>
        <v>0</v>
      </c>
      <c r="AD934" s="183">
        <f>'Initial Info Client Demographic'!G920</f>
        <v>0</v>
      </c>
      <c r="AE934" s="183">
        <f>'Initial Info Client Demographic'!H920</f>
        <v>0</v>
      </c>
      <c r="AF934" s="183">
        <f>'Initial Info Client Demographic'!I920</f>
        <v>0</v>
      </c>
      <c r="AG934" s="183">
        <f>'Initial Info Client Demographic'!J920</f>
        <v>0</v>
      </c>
    </row>
    <row r="935" spans="1:33" ht="50.1" customHeight="1" x14ac:dyDescent="0.25">
      <c r="A935" s="2">
        <f t="shared" si="64"/>
        <v>908</v>
      </c>
      <c r="B935" s="321">
        <f>'Initial Info Client Demographic'!B921</f>
        <v>0</v>
      </c>
      <c r="C935" s="322">
        <f>'Initial Info Client Demographic'!C921</f>
        <v>0</v>
      </c>
      <c r="D935" s="229"/>
      <c r="E935" s="237"/>
      <c r="F935" s="234"/>
      <c r="G935" s="239"/>
      <c r="H935" s="243"/>
      <c r="I935" s="213"/>
      <c r="J935" s="214"/>
      <c r="K935" s="168"/>
      <c r="L935" s="167"/>
      <c r="M935" s="216"/>
      <c r="N935" s="141"/>
      <c r="O935" s="249">
        <f t="shared" si="61"/>
        <v>0</v>
      </c>
      <c r="P935" s="140"/>
      <c r="Q935" s="253">
        <f t="shared" si="62"/>
        <v>0</v>
      </c>
      <c r="R935" s="254">
        <f t="shared" si="63"/>
        <v>0</v>
      </c>
      <c r="S935" s="211"/>
      <c r="U935" s="257">
        <f>'Initial Info Client Demographic'!D921</f>
        <v>0</v>
      </c>
      <c r="W935" s="179">
        <f>'Initial Info Client Demographic'!E921</f>
        <v>0</v>
      </c>
      <c r="X935" s="182">
        <f>'Initial Info Client Demographic'!F921</f>
        <v>0</v>
      </c>
      <c r="Y935" s="183">
        <f>'Initial Info Client Demographic'!G921</f>
        <v>0</v>
      </c>
      <c r="Z935" s="179">
        <f>'Initial Info Client Demographic'!H921</f>
        <v>0</v>
      </c>
      <c r="AA935" s="182">
        <f>'Initial Info Client Demographic'!I921</f>
        <v>0</v>
      </c>
      <c r="AB935" s="183">
        <f>'Initial Info Client Demographic'!E921</f>
        <v>0</v>
      </c>
      <c r="AC935" s="183">
        <f>'Initial Info Client Demographic'!F921</f>
        <v>0</v>
      </c>
      <c r="AD935" s="183">
        <f>'Initial Info Client Demographic'!G921</f>
        <v>0</v>
      </c>
      <c r="AE935" s="183">
        <f>'Initial Info Client Demographic'!H921</f>
        <v>0</v>
      </c>
      <c r="AF935" s="183">
        <f>'Initial Info Client Demographic'!I921</f>
        <v>0</v>
      </c>
      <c r="AG935" s="183">
        <f>'Initial Info Client Demographic'!J921</f>
        <v>0</v>
      </c>
    </row>
    <row r="936" spans="1:33" ht="50.1" customHeight="1" x14ac:dyDescent="0.25">
      <c r="A936" s="2">
        <f t="shared" si="64"/>
        <v>909</v>
      </c>
      <c r="B936" s="319">
        <f>'Initial Info Client Demographic'!B922</f>
        <v>0</v>
      </c>
      <c r="C936" s="320">
        <f>'Initial Info Client Demographic'!C922</f>
        <v>0</v>
      </c>
      <c r="D936" s="244"/>
      <c r="E936" s="236"/>
      <c r="F936" s="259"/>
      <c r="G936" s="240"/>
      <c r="H936" s="242"/>
      <c r="I936" s="213"/>
      <c r="J936" s="214"/>
      <c r="K936" s="169"/>
      <c r="L936" s="166"/>
      <c r="M936" s="215"/>
      <c r="N936" s="123"/>
      <c r="O936" s="249">
        <f t="shared" si="61"/>
        <v>0</v>
      </c>
      <c r="P936" s="96"/>
      <c r="Q936" s="251">
        <f t="shared" si="62"/>
        <v>0</v>
      </c>
      <c r="R936" s="252">
        <f t="shared" si="63"/>
        <v>0</v>
      </c>
      <c r="S936" s="211"/>
      <c r="U936" s="257">
        <f>'Initial Info Client Demographic'!D922</f>
        <v>0</v>
      </c>
      <c r="W936" s="179">
        <f>'Initial Info Client Demographic'!E922</f>
        <v>0</v>
      </c>
      <c r="X936" s="182">
        <f>'Initial Info Client Demographic'!F922</f>
        <v>0</v>
      </c>
      <c r="Y936" s="183">
        <f>'Initial Info Client Demographic'!G922</f>
        <v>0</v>
      </c>
      <c r="Z936" s="179">
        <f>'Initial Info Client Demographic'!H922</f>
        <v>0</v>
      </c>
      <c r="AA936" s="182">
        <f>'Initial Info Client Demographic'!I922</f>
        <v>0</v>
      </c>
      <c r="AB936" s="183">
        <f>'Initial Info Client Demographic'!E922</f>
        <v>0</v>
      </c>
      <c r="AC936" s="183">
        <f>'Initial Info Client Demographic'!F922</f>
        <v>0</v>
      </c>
      <c r="AD936" s="183">
        <f>'Initial Info Client Demographic'!G922</f>
        <v>0</v>
      </c>
      <c r="AE936" s="183">
        <f>'Initial Info Client Demographic'!H922</f>
        <v>0</v>
      </c>
      <c r="AF936" s="183">
        <f>'Initial Info Client Demographic'!I922</f>
        <v>0</v>
      </c>
      <c r="AG936" s="183">
        <f>'Initial Info Client Demographic'!J922</f>
        <v>0</v>
      </c>
    </row>
    <row r="937" spans="1:33" ht="50.1" customHeight="1" x14ac:dyDescent="0.25">
      <c r="A937" s="2">
        <f t="shared" si="64"/>
        <v>910</v>
      </c>
      <c r="B937" s="321">
        <f>'Initial Info Client Demographic'!B923</f>
        <v>0</v>
      </c>
      <c r="C937" s="322">
        <f>'Initial Info Client Demographic'!C923</f>
        <v>0</v>
      </c>
      <c r="D937" s="229"/>
      <c r="E937" s="237"/>
      <c r="F937" s="234"/>
      <c r="G937" s="241"/>
      <c r="H937" s="243"/>
      <c r="I937" s="213"/>
      <c r="J937" s="214"/>
      <c r="K937" s="168"/>
      <c r="L937" s="167"/>
      <c r="M937" s="216"/>
      <c r="N937" s="141"/>
      <c r="O937" s="249">
        <f t="shared" si="61"/>
        <v>0</v>
      </c>
      <c r="P937" s="140"/>
      <c r="Q937" s="253">
        <f t="shared" si="62"/>
        <v>0</v>
      </c>
      <c r="R937" s="254">
        <f t="shared" si="63"/>
        <v>0</v>
      </c>
      <c r="S937" s="211"/>
      <c r="U937" s="257">
        <f>'Initial Info Client Demographic'!D923</f>
        <v>0</v>
      </c>
      <c r="W937" s="179">
        <f>'Initial Info Client Demographic'!E923</f>
        <v>0</v>
      </c>
      <c r="X937" s="182">
        <f>'Initial Info Client Demographic'!F923</f>
        <v>0</v>
      </c>
      <c r="Y937" s="183">
        <f>'Initial Info Client Demographic'!G923</f>
        <v>0</v>
      </c>
      <c r="Z937" s="179">
        <f>'Initial Info Client Demographic'!H923</f>
        <v>0</v>
      </c>
      <c r="AA937" s="182">
        <f>'Initial Info Client Demographic'!I923</f>
        <v>0</v>
      </c>
      <c r="AB937" s="183">
        <f>'Initial Info Client Demographic'!E923</f>
        <v>0</v>
      </c>
      <c r="AC937" s="183">
        <f>'Initial Info Client Demographic'!F923</f>
        <v>0</v>
      </c>
      <c r="AD937" s="183">
        <f>'Initial Info Client Demographic'!G923</f>
        <v>0</v>
      </c>
      <c r="AE937" s="183">
        <f>'Initial Info Client Demographic'!H923</f>
        <v>0</v>
      </c>
      <c r="AF937" s="183">
        <f>'Initial Info Client Demographic'!I923</f>
        <v>0</v>
      </c>
      <c r="AG937" s="183">
        <f>'Initial Info Client Demographic'!J923</f>
        <v>0</v>
      </c>
    </row>
    <row r="938" spans="1:33" ht="50.1" customHeight="1" x14ac:dyDescent="0.25">
      <c r="A938" s="2">
        <f t="shared" si="64"/>
        <v>911</v>
      </c>
      <c r="B938" s="319">
        <f>'Initial Info Client Demographic'!B924</f>
        <v>0</v>
      </c>
      <c r="C938" s="320">
        <f>'Initial Info Client Demographic'!C924</f>
        <v>0</v>
      </c>
      <c r="D938" s="244"/>
      <c r="E938" s="236"/>
      <c r="F938" s="259"/>
      <c r="G938" s="238"/>
      <c r="H938" s="242"/>
      <c r="I938" s="213"/>
      <c r="J938" s="214"/>
      <c r="K938" s="169"/>
      <c r="L938" s="166"/>
      <c r="M938" s="215"/>
      <c r="N938" s="123"/>
      <c r="O938" s="249">
        <f t="shared" si="61"/>
        <v>0</v>
      </c>
      <c r="P938" s="96"/>
      <c r="Q938" s="251">
        <f t="shared" si="62"/>
        <v>0</v>
      </c>
      <c r="R938" s="252">
        <f t="shared" si="63"/>
        <v>0</v>
      </c>
      <c r="S938" s="211"/>
      <c r="U938" s="257">
        <f>'Initial Info Client Demographic'!D924</f>
        <v>0</v>
      </c>
      <c r="W938" s="179">
        <f>'Initial Info Client Demographic'!E924</f>
        <v>0</v>
      </c>
      <c r="X938" s="182">
        <f>'Initial Info Client Demographic'!F924</f>
        <v>0</v>
      </c>
      <c r="Y938" s="183">
        <f>'Initial Info Client Demographic'!G924</f>
        <v>0</v>
      </c>
      <c r="Z938" s="179">
        <f>'Initial Info Client Demographic'!H924</f>
        <v>0</v>
      </c>
      <c r="AA938" s="182">
        <f>'Initial Info Client Demographic'!I924</f>
        <v>0</v>
      </c>
      <c r="AB938" s="183">
        <f>'Initial Info Client Demographic'!E924</f>
        <v>0</v>
      </c>
      <c r="AC938" s="183">
        <f>'Initial Info Client Demographic'!F924</f>
        <v>0</v>
      </c>
      <c r="AD938" s="183">
        <f>'Initial Info Client Demographic'!G924</f>
        <v>0</v>
      </c>
      <c r="AE938" s="183">
        <f>'Initial Info Client Demographic'!H924</f>
        <v>0</v>
      </c>
      <c r="AF938" s="183">
        <f>'Initial Info Client Demographic'!I924</f>
        <v>0</v>
      </c>
      <c r="AG938" s="183">
        <f>'Initial Info Client Demographic'!J924</f>
        <v>0</v>
      </c>
    </row>
    <row r="939" spans="1:33" ht="50.1" customHeight="1" x14ac:dyDescent="0.25">
      <c r="A939" s="2">
        <f t="shared" si="64"/>
        <v>912</v>
      </c>
      <c r="B939" s="321">
        <f>'Initial Info Client Demographic'!B925</f>
        <v>0</v>
      </c>
      <c r="C939" s="322">
        <f>'Initial Info Client Demographic'!C925</f>
        <v>0</v>
      </c>
      <c r="D939" s="229"/>
      <c r="E939" s="237"/>
      <c r="F939" s="234"/>
      <c r="G939" s="239"/>
      <c r="H939" s="243"/>
      <c r="I939" s="213"/>
      <c r="J939" s="214"/>
      <c r="K939" s="168"/>
      <c r="L939" s="167"/>
      <c r="M939" s="216"/>
      <c r="N939" s="141"/>
      <c r="O939" s="249">
        <f t="shared" si="61"/>
        <v>0</v>
      </c>
      <c r="P939" s="140"/>
      <c r="Q939" s="253">
        <f t="shared" si="62"/>
        <v>0</v>
      </c>
      <c r="R939" s="254">
        <f t="shared" si="63"/>
        <v>0</v>
      </c>
      <c r="S939" s="211"/>
      <c r="U939" s="257">
        <f>'Initial Info Client Demographic'!D925</f>
        <v>0</v>
      </c>
      <c r="W939" s="179">
        <f>'Initial Info Client Demographic'!E925</f>
        <v>0</v>
      </c>
      <c r="X939" s="182">
        <f>'Initial Info Client Demographic'!F925</f>
        <v>0</v>
      </c>
      <c r="Y939" s="183">
        <f>'Initial Info Client Demographic'!G925</f>
        <v>0</v>
      </c>
      <c r="Z939" s="179">
        <f>'Initial Info Client Demographic'!H925</f>
        <v>0</v>
      </c>
      <c r="AA939" s="182">
        <f>'Initial Info Client Demographic'!I925</f>
        <v>0</v>
      </c>
      <c r="AB939" s="183">
        <f>'Initial Info Client Demographic'!E925</f>
        <v>0</v>
      </c>
      <c r="AC939" s="183">
        <f>'Initial Info Client Demographic'!F925</f>
        <v>0</v>
      </c>
      <c r="AD939" s="183">
        <f>'Initial Info Client Demographic'!G925</f>
        <v>0</v>
      </c>
      <c r="AE939" s="183">
        <f>'Initial Info Client Demographic'!H925</f>
        <v>0</v>
      </c>
      <c r="AF939" s="183">
        <f>'Initial Info Client Demographic'!I925</f>
        <v>0</v>
      </c>
      <c r="AG939" s="183">
        <f>'Initial Info Client Demographic'!J925</f>
        <v>0</v>
      </c>
    </row>
    <row r="940" spans="1:33" ht="50.1" customHeight="1" x14ac:dyDescent="0.25">
      <c r="A940" s="2">
        <f t="shared" si="64"/>
        <v>913</v>
      </c>
      <c r="B940" s="319">
        <f>'Initial Info Client Demographic'!B926</f>
        <v>0</v>
      </c>
      <c r="C940" s="320">
        <f>'Initial Info Client Demographic'!C926</f>
        <v>0</v>
      </c>
      <c r="D940" s="244"/>
      <c r="E940" s="236"/>
      <c r="F940" s="259"/>
      <c r="G940" s="238"/>
      <c r="H940" s="242"/>
      <c r="I940" s="213"/>
      <c r="J940" s="214"/>
      <c r="K940" s="169"/>
      <c r="L940" s="166"/>
      <c r="M940" s="215"/>
      <c r="N940" s="123"/>
      <c r="O940" s="249">
        <f t="shared" si="61"/>
        <v>0</v>
      </c>
      <c r="P940" s="96"/>
      <c r="Q940" s="251">
        <f t="shared" si="62"/>
        <v>0</v>
      </c>
      <c r="R940" s="252">
        <f t="shared" si="63"/>
        <v>0</v>
      </c>
      <c r="S940" s="211"/>
      <c r="U940" s="257">
        <f>'Initial Info Client Demographic'!D926</f>
        <v>0</v>
      </c>
      <c r="W940" s="179">
        <f>'Initial Info Client Demographic'!E926</f>
        <v>0</v>
      </c>
      <c r="X940" s="182">
        <f>'Initial Info Client Demographic'!F926</f>
        <v>0</v>
      </c>
      <c r="Y940" s="183">
        <f>'Initial Info Client Demographic'!G926</f>
        <v>0</v>
      </c>
      <c r="Z940" s="179">
        <f>'Initial Info Client Demographic'!H926</f>
        <v>0</v>
      </c>
      <c r="AA940" s="182">
        <f>'Initial Info Client Demographic'!I926</f>
        <v>0</v>
      </c>
      <c r="AB940" s="183">
        <f>'Initial Info Client Demographic'!E926</f>
        <v>0</v>
      </c>
      <c r="AC940" s="183">
        <f>'Initial Info Client Demographic'!F926</f>
        <v>0</v>
      </c>
      <c r="AD940" s="183">
        <f>'Initial Info Client Demographic'!G926</f>
        <v>0</v>
      </c>
      <c r="AE940" s="183">
        <f>'Initial Info Client Demographic'!H926</f>
        <v>0</v>
      </c>
      <c r="AF940" s="183">
        <f>'Initial Info Client Demographic'!I926</f>
        <v>0</v>
      </c>
      <c r="AG940" s="183">
        <f>'Initial Info Client Demographic'!J926</f>
        <v>0</v>
      </c>
    </row>
    <row r="941" spans="1:33" ht="50.1" customHeight="1" x14ac:dyDescent="0.25">
      <c r="A941" s="2">
        <f t="shared" si="64"/>
        <v>914</v>
      </c>
      <c r="B941" s="321">
        <f>'Initial Info Client Demographic'!B927</f>
        <v>0</v>
      </c>
      <c r="C941" s="322">
        <f>'Initial Info Client Demographic'!C927</f>
        <v>0</v>
      </c>
      <c r="D941" s="229"/>
      <c r="E941" s="237"/>
      <c r="F941" s="234"/>
      <c r="G941" s="239"/>
      <c r="H941" s="243"/>
      <c r="I941" s="213"/>
      <c r="J941" s="214"/>
      <c r="K941" s="168"/>
      <c r="L941" s="167"/>
      <c r="M941" s="216"/>
      <c r="N941" s="141"/>
      <c r="O941" s="249">
        <f t="shared" si="61"/>
        <v>0</v>
      </c>
      <c r="P941" s="140"/>
      <c r="Q941" s="253">
        <f t="shared" si="62"/>
        <v>0</v>
      </c>
      <c r="R941" s="254">
        <f t="shared" si="63"/>
        <v>0</v>
      </c>
      <c r="S941" s="211"/>
      <c r="U941" s="257">
        <f>'Initial Info Client Demographic'!D927</f>
        <v>0</v>
      </c>
      <c r="W941" s="179">
        <f>'Initial Info Client Demographic'!E927</f>
        <v>0</v>
      </c>
      <c r="X941" s="182">
        <f>'Initial Info Client Demographic'!F927</f>
        <v>0</v>
      </c>
      <c r="Y941" s="183">
        <f>'Initial Info Client Demographic'!G927</f>
        <v>0</v>
      </c>
      <c r="Z941" s="179">
        <f>'Initial Info Client Demographic'!H927</f>
        <v>0</v>
      </c>
      <c r="AA941" s="182">
        <f>'Initial Info Client Demographic'!I927</f>
        <v>0</v>
      </c>
      <c r="AB941" s="183">
        <f>'Initial Info Client Demographic'!E927</f>
        <v>0</v>
      </c>
      <c r="AC941" s="183">
        <f>'Initial Info Client Demographic'!F927</f>
        <v>0</v>
      </c>
      <c r="AD941" s="183">
        <f>'Initial Info Client Demographic'!G927</f>
        <v>0</v>
      </c>
      <c r="AE941" s="183">
        <f>'Initial Info Client Demographic'!H927</f>
        <v>0</v>
      </c>
      <c r="AF941" s="183">
        <f>'Initial Info Client Demographic'!I927</f>
        <v>0</v>
      </c>
      <c r="AG941" s="183">
        <f>'Initial Info Client Demographic'!J927</f>
        <v>0</v>
      </c>
    </row>
    <row r="942" spans="1:33" ht="50.1" customHeight="1" x14ac:dyDescent="0.25">
      <c r="A942" s="2">
        <f t="shared" si="64"/>
        <v>915</v>
      </c>
      <c r="B942" s="319">
        <f>'Initial Info Client Demographic'!B928</f>
        <v>0</v>
      </c>
      <c r="C942" s="320">
        <f>'Initial Info Client Demographic'!C928</f>
        <v>0</v>
      </c>
      <c r="D942" s="244"/>
      <c r="E942" s="236"/>
      <c r="F942" s="259"/>
      <c r="G942" s="238"/>
      <c r="H942" s="242"/>
      <c r="I942" s="213"/>
      <c r="J942" s="214"/>
      <c r="K942" s="169"/>
      <c r="L942" s="166"/>
      <c r="M942" s="215"/>
      <c r="N942" s="123"/>
      <c r="O942" s="249">
        <f t="shared" si="61"/>
        <v>0</v>
      </c>
      <c r="P942" s="96"/>
      <c r="Q942" s="251">
        <f t="shared" si="62"/>
        <v>0</v>
      </c>
      <c r="R942" s="252">
        <f t="shared" si="63"/>
        <v>0</v>
      </c>
      <c r="S942" s="211"/>
      <c r="U942" s="257">
        <f>'Initial Info Client Demographic'!D928</f>
        <v>0</v>
      </c>
      <c r="W942" s="179">
        <f>'Initial Info Client Demographic'!E928</f>
        <v>0</v>
      </c>
      <c r="X942" s="182">
        <f>'Initial Info Client Demographic'!F928</f>
        <v>0</v>
      </c>
      <c r="Y942" s="183">
        <f>'Initial Info Client Demographic'!G928</f>
        <v>0</v>
      </c>
      <c r="Z942" s="179">
        <f>'Initial Info Client Demographic'!H928</f>
        <v>0</v>
      </c>
      <c r="AA942" s="182">
        <f>'Initial Info Client Demographic'!I928</f>
        <v>0</v>
      </c>
      <c r="AB942" s="183">
        <f>'Initial Info Client Demographic'!E928</f>
        <v>0</v>
      </c>
      <c r="AC942" s="183">
        <f>'Initial Info Client Demographic'!F928</f>
        <v>0</v>
      </c>
      <c r="AD942" s="183">
        <f>'Initial Info Client Demographic'!G928</f>
        <v>0</v>
      </c>
      <c r="AE942" s="183">
        <f>'Initial Info Client Demographic'!H928</f>
        <v>0</v>
      </c>
      <c r="AF942" s="183">
        <f>'Initial Info Client Demographic'!I928</f>
        <v>0</v>
      </c>
      <c r="AG942" s="183">
        <f>'Initial Info Client Demographic'!J928</f>
        <v>0</v>
      </c>
    </row>
    <row r="943" spans="1:33" ht="50.1" customHeight="1" x14ac:dyDescent="0.25">
      <c r="A943" s="2">
        <f t="shared" si="64"/>
        <v>916</v>
      </c>
      <c r="B943" s="321">
        <f>'Initial Info Client Demographic'!B929</f>
        <v>0</v>
      </c>
      <c r="C943" s="322">
        <f>'Initial Info Client Demographic'!C929</f>
        <v>0</v>
      </c>
      <c r="D943" s="229"/>
      <c r="E943" s="237"/>
      <c r="F943" s="234"/>
      <c r="G943" s="239"/>
      <c r="H943" s="243"/>
      <c r="I943" s="213"/>
      <c r="J943" s="214"/>
      <c r="K943" s="168"/>
      <c r="L943" s="167"/>
      <c r="M943" s="216"/>
      <c r="N943" s="141"/>
      <c r="O943" s="249">
        <f t="shared" si="61"/>
        <v>0</v>
      </c>
      <c r="P943" s="140"/>
      <c r="Q943" s="253">
        <f t="shared" si="62"/>
        <v>0</v>
      </c>
      <c r="R943" s="254">
        <f t="shared" si="63"/>
        <v>0</v>
      </c>
      <c r="S943" s="211"/>
      <c r="U943" s="257">
        <f>'Initial Info Client Demographic'!D929</f>
        <v>0</v>
      </c>
      <c r="W943" s="179">
        <f>'Initial Info Client Demographic'!E929</f>
        <v>0</v>
      </c>
      <c r="X943" s="182">
        <f>'Initial Info Client Demographic'!F929</f>
        <v>0</v>
      </c>
      <c r="Y943" s="183">
        <f>'Initial Info Client Demographic'!G929</f>
        <v>0</v>
      </c>
      <c r="Z943" s="179">
        <f>'Initial Info Client Demographic'!H929</f>
        <v>0</v>
      </c>
      <c r="AA943" s="182">
        <f>'Initial Info Client Demographic'!I929</f>
        <v>0</v>
      </c>
      <c r="AB943" s="183">
        <f>'Initial Info Client Demographic'!E929</f>
        <v>0</v>
      </c>
      <c r="AC943" s="183">
        <f>'Initial Info Client Demographic'!F929</f>
        <v>0</v>
      </c>
      <c r="AD943" s="183">
        <f>'Initial Info Client Demographic'!G929</f>
        <v>0</v>
      </c>
      <c r="AE943" s="183">
        <f>'Initial Info Client Demographic'!H929</f>
        <v>0</v>
      </c>
      <c r="AF943" s="183">
        <f>'Initial Info Client Demographic'!I929</f>
        <v>0</v>
      </c>
      <c r="AG943" s="183">
        <f>'Initial Info Client Demographic'!J929</f>
        <v>0</v>
      </c>
    </row>
    <row r="944" spans="1:33" ht="50.1" customHeight="1" x14ac:dyDescent="0.25">
      <c r="A944" s="2">
        <f t="shared" si="64"/>
        <v>917</v>
      </c>
      <c r="B944" s="319">
        <f>'Initial Info Client Demographic'!B930</f>
        <v>0</v>
      </c>
      <c r="C944" s="320">
        <f>'Initial Info Client Demographic'!C930</f>
        <v>0</v>
      </c>
      <c r="D944" s="244"/>
      <c r="E944" s="236"/>
      <c r="F944" s="259"/>
      <c r="G944" s="238"/>
      <c r="H944" s="242"/>
      <c r="I944" s="213"/>
      <c r="J944" s="214"/>
      <c r="K944" s="169"/>
      <c r="L944" s="166"/>
      <c r="M944" s="215"/>
      <c r="N944" s="123"/>
      <c r="O944" s="249">
        <f t="shared" si="61"/>
        <v>0</v>
      </c>
      <c r="P944" s="96"/>
      <c r="Q944" s="251">
        <f t="shared" si="62"/>
        <v>0</v>
      </c>
      <c r="R944" s="252">
        <f t="shared" si="63"/>
        <v>0</v>
      </c>
      <c r="S944" s="211"/>
      <c r="U944" s="257">
        <f>'Initial Info Client Demographic'!D930</f>
        <v>0</v>
      </c>
      <c r="W944" s="179">
        <f>'Initial Info Client Demographic'!E930</f>
        <v>0</v>
      </c>
      <c r="X944" s="182">
        <f>'Initial Info Client Demographic'!F930</f>
        <v>0</v>
      </c>
      <c r="Y944" s="183">
        <f>'Initial Info Client Demographic'!G930</f>
        <v>0</v>
      </c>
      <c r="Z944" s="179">
        <f>'Initial Info Client Demographic'!H930</f>
        <v>0</v>
      </c>
      <c r="AA944" s="182">
        <f>'Initial Info Client Demographic'!I930</f>
        <v>0</v>
      </c>
      <c r="AB944" s="183">
        <f>'Initial Info Client Demographic'!E930</f>
        <v>0</v>
      </c>
      <c r="AC944" s="183">
        <f>'Initial Info Client Demographic'!F930</f>
        <v>0</v>
      </c>
      <c r="AD944" s="183">
        <f>'Initial Info Client Demographic'!G930</f>
        <v>0</v>
      </c>
      <c r="AE944" s="183">
        <f>'Initial Info Client Demographic'!H930</f>
        <v>0</v>
      </c>
      <c r="AF944" s="183">
        <f>'Initial Info Client Demographic'!I930</f>
        <v>0</v>
      </c>
      <c r="AG944" s="183">
        <f>'Initial Info Client Demographic'!J930</f>
        <v>0</v>
      </c>
    </row>
    <row r="945" spans="1:33" ht="50.1" customHeight="1" x14ac:dyDescent="0.25">
      <c r="A945" s="2">
        <f t="shared" si="64"/>
        <v>918</v>
      </c>
      <c r="B945" s="321">
        <f>'Initial Info Client Demographic'!B931</f>
        <v>0</v>
      </c>
      <c r="C945" s="322">
        <f>'Initial Info Client Demographic'!C931</f>
        <v>0</v>
      </c>
      <c r="D945" s="229"/>
      <c r="E945" s="237"/>
      <c r="F945" s="234"/>
      <c r="G945" s="239"/>
      <c r="H945" s="243"/>
      <c r="I945" s="213"/>
      <c r="J945" s="214"/>
      <c r="K945" s="168"/>
      <c r="L945" s="167"/>
      <c r="M945" s="216"/>
      <c r="N945" s="141"/>
      <c r="O945" s="249">
        <f t="shared" si="61"/>
        <v>0</v>
      </c>
      <c r="P945" s="140"/>
      <c r="Q945" s="253">
        <f t="shared" si="62"/>
        <v>0</v>
      </c>
      <c r="R945" s="254">
        <f t="shared" si="63"/>
        <v>0</v>
      </c>
      <c r="S945" s="211"/>
      <c r="U945" s="257">
        <f>'Initial Info Client Demographic'!D931</f>
        <v>0</v>
      </c>
      <c r="W945" s="179">
        <f>'Initial Info Client Demographic'!E931</f>
        <v>0</v>
      </c>
      <c r="X945" s="182">
        <f>'Initial Info Client Demographic'!F931</f>
        <v>0</v>
      </c>
      <c r="Y945" s="183">
        <f>'Initial Info Client Demographic'!G931</f>
        <v>0</v>
      </c>
      <c r="Z945" s="179">
        <f>'Initial Info Client Demographic'!H931</f>
        <v>0</v>
      </c>
      <c r="AA945" s="182">
        <f>'Initial Info Client Demographic'!I931</f>
        <v>0</v>
      </c>
      <c r="AB945" s="183">
        <f>'Initial Info Client Demographic'!E931</f>
        <v>0</v>
      </c>
      <c r="AC945" s="183">
        <f>'Initial Info Client Demographic'!F931</f>
        <v>0</v>
      </c>
      <c r="AD945" s="183">
        <f>'Initial Info Client Demographic'!G931</f>
        <v>0</v>
      </c>
      <c r="AE945" s="183">
        <f>'Initial Info Client Demographic'!H931</f>
        <v>0</v>
      </c>
      <c r="AF945" s="183">
        <f>'Initial Info Client Demographic'!I931</f>
        <v>0</v>
      </c>
      <c r="AG945" s="183">
        <f>'Initial Info Client Demographic'!J931</f>
        <v>0</v>
      </c>
    </row>
    <row r="946" spans="1:33" ht="50.1" customHeight="1" x14ac:dyDescent="0.25">
      <c r="A946" s="2">
        <f t="shared" si="64"/>
        <v>919</v>
      </c>
      <c r="B946" s="319">
        <f>'Initial Info Client Demographic'!B932</f>
        <v>0</v>
      </c>
      <c r="C946" s="320">
        <f>'Initial Info Client Demographic'!C932</f>
        <v>0</v>
      </c>
      <c r="D946" s="244"/>
      <c r="E946" s="236"/>
      <c r="F946" s="259"/>
      <c r="G946" s="240"/>
      <c r="H946" s="242"/>
      <c r="I946" s="213"/>
      <c r="J946" s="214"/>
      <c r="K946" s="169"/>
      <c r="L946" s="166"/>
      <c r="M946" s="215"/>
      <c r="N946" s="123"/>
      <c r="O946" s="249">
        <f t="shared" si="61"/>
        <v>0</v>
      </c>
      <c r="P946" s="96"/>
      <c r="Q946" s="251">
        <f t="shared" si="62"/>
        <v>0</v>
      </c>
      <c r="R946" s="252">
        <f t="shared" si="63"/>
        <v>0</v>
      </c>
      <c r="S946" s="211"/>
      <c r="U946" s="257">
        <f>'Initial Info Client Demographic'!D932</f>
        <v>0</v>
      </c>
      <c r="W946" s="179">
        <f>'Initial Info Client Demographic'!E932</f>
        <v>0</v>
      </c>
      <c r="X946" s="182">
        <f>'Initial Info Client Demographic'!F932</f>
        <v>0</v>
      </c>
      <c r="Y946" s="183">
        <f>'Initial Info Client Demographic'!G932</f>
        <v>0</v>
      </c>
      <c r="Z946" s="179">
        <f>'Initial Info Client Demographic'!H932</f>
        <v>0</v>
      </c>
      <c r="AA946" s="182">
        <f>'Initial Info Client Demographic'!I932</f>
        <v>0</v>
      </c>
      <c r="AB946" s="183">
        <f>'Initial Info Client Demographic'!E932</f>
        <v>0</v>
      </c>
      <c r="AC946" s="183">
        <f>'Initial Info Client Demographic'!F932</f>
        <v>0</v>
      </c>
      <c r="AD946" s="183">
        <f>'Initial Info Client Demographic'!G932</f>
        <v>0</v>
      </c>
      <c r="AE946" s="183">
        <f>'Initial Info Client Demographic'!H932</f>
        <v>0</v>
      </c>
      <c r="AF946" s="183">
        <f>'Initial Info Client Demographic'!I932</f>
        <v>0</v>
      </c>
      <c r="AG946" s="183">
        <f>'Initial Info Client Demographic'!J932</f>
        <v>0</v>
      </c>
    </row>
    <row r="947" spans="1:33" ht="50.1" customHeight="1" x14ac:dyDescent="0.25">
      <c r="A947" s="2">
        <f t="shared" si="64"/>
        <v>920</v>
      </c>
      <c r="B947" s="321">
        <f>'Initial Info Client Demographic'!B933</f>
        <v>0</v>
      </c>
      <c r="C947" s="322">
        <f>'Initial Info Client Demographic'!C933</f>
        <v>0</v>
      </c>
      <c r="D947" s="229"/>
      <c r="E947" s="237"/>
      <c r="F947" s="234"/>
      <c r="G947" s="241"/>
      <c r="H947" s="243"/>
      <c r="I947" s="213"/>
      <c r="J947" s="214"/>
      <c r="K947" s="168"/>
      <c r="L947" s="167"/>
      <c r="M947" s="216"/>
      <c r="N947" s="141"/>
      <c r="O947" s="249">
        <f t="shared" si="61"/>
        <v>0</v>
      </c>
      <c r="P947" s="140"/>
      <c r="Q947" s="253">
        <f t="shared" si="62"/>
        <v>0</v>
      </c>
      <c r="R947" s="254">
        <f t="shared" si="63"/>
        <v>0</v>
      </c>
      <c r="S947" s="211"/>
      <c r="U947" s="257">
        <f>'Initial Info Client Demographic'!D933</f>
        <v>0</v>
      </c>
      <c r="W947" s="179">
        <f>'Initial Info Client Demographic'!E933</f>
        <v>0</v>
      </c>
      <c r="X947" s="182">
        <f>'Initial Info Client Demographic'!F933</f>
        <v>0</v>
      </c>
      <c r="Y947" s="183">
        <f>'Initial Info Client Demographic'!G933</f>
        <v>0</v>
      </c>
      <c r="Z947" s="179">
        <f>'Initial Info Client Demographic'!H933</f>
        <v>0</v>
      </c>
      <c r="AA947" s="182">
        <f>'Initial Info Client Demographic'!I933</f>
        <v>0</v>
      </c>
      <c r="AB947" s="183">
        <f>'Initial Info Client Demographic'!E933</f>
        <v>0</v>
      </c>
      <c r="AC947" s="183">
        <f>'Initial Info Client Demographic'!F933</f>
        <v>0</v>
      </c>
      <c r="AD947" s="183">
        <f>'Initial Info Client Demographic'!G933</f>
        <v>0</v>
      </c>
      <c r="AE947" s="183">
        <f>'Initial Info Client Demographic'!H933</f>
        <v>0</v>
      </c>
      <c r="AF947" s="183">
        <f>'Initial Info Client Demographic'!I933</f>
        <v>0</v>
      </c>
      <c r="AG947" s="183">
        <f>'Initial Info Client Demographic'!J933</f>
        <v>0</v>
      </c>
    </row>
    <row r="948" spans="1:33" ht="50.1" customHeight="1" x14ac:dyDescent="0.25">
      <c r="A948" s="2">
        <f t="shared" si="64"/>
        <v>921</v>
      </c>
      <c r="B948" s="319">
        <f>'Initial Info Client Demographic'!B934</f>
        <v>0</v>
      </c>
      <c r="C948" s="320">
        <f>'Initial Info Client Demographic'!C934</f>
        <v>0</v>
      </c>
      <c r="D948" s="244"/>
      <c r="E948" s="236"/>
      <c r="F948" s="259"/>
      <c r="G948" s="238"/>
      <c r="H948" s="242"/>
      <c r="I948" s="213"/>
      <c r="J948" s="214"/>
      <c r="K948" s="169"/>
      <c r="L948" s="166"/>
      <c r="M948" s="215"/>
      <c r="N948" s="123"/>
      <c r="O948" s="249">
        <f t="shared" si="61"/>
        <v>0</v>
      </c>
      <c r="P948" s="96"/>
      <c r="Q948" s="251">
        <f t="shared" si="62"/>
        <v>0</v>
      </c>
      <c r="R948" s="252">
        <f t="shared" si="63"/>
        <v>0</v>
      </c>
      <c r="S948" s="211"/>
      <c r="U948" s="257">
        <f>'Initial Info Client Demographic'!D934</f>
        <v>0</v>
      </c>
      <c r="W948" s="179">
        <f>'Initial Info Client Demographic'!E934</f>
        <v>0</v>
      </c>
      <c r="X948" s="182">
        <f>'Initial Info Client Demographic'!F934</f>
        <v>0</v>
      </c>
      <c r="Y948" s="183">
        <f>'Initial Info Client Demographic'!G934</f>
        <v>0</v>
      </c>
      <c r="Z948" s="179">
        <f>'Initial Info Client Demographic'!H934</f>
        <v>0</v>
      </c>
      <c r="AA948" s="182">
        <f>'Initial Info Client Demographic'!I934</f>
        <v>0</v>
      </c>
      <c r="AB948" s="183">
        <f>'Initial Info Client Demographic'!E934</f>
        <v>0</v>
      </c>
      <c r="AC948" s="183">
        <f>'Initial Info Client Demographic'!F934</f>
        <v>0</v>
      </c>
      <c r="AD948" s="183">
        <f>'Initial Info Client Demographic'!G934</f>
        <v>0</v>
      </c>
      <c r="AE948" s="183">
        <f>'Initial Info Client Demographic'!H934</f>
        <v>0</v>
      </c>
      <c r="AF948" s="183">
        <f>'Initial Info Client Demographic'!I934</f>
        <v>0</v>
      </c>
      <c r="AG948" s="183">
        <f>'Initial Info Client Demographic'!J934</f>
        <v>0</v>
      </c>
    </row>
    <row r="949" spans="1:33" ht="50.1" customHeight="1" x14ac:dyDescent="0.25">
      <c r="A949" s="2">
        <f t="shared" si="64"/>
        <v>922</v>
      </c>
      <c r="B949" s="321">
        <f>'Initial Info Client Demographic'!B935</f>
        <v>0</v>
      </c>
      <c r="C949" s="322">
        <f>'Initial Info Client Demographic'!C935</f>
        <v>0</v>
      </c>
      <c r="D949" s="229"/>
      <c r="E949" s="237"/>
      <c r="F949" s="234"/>
      <c r="G949" s="239"/>
      <c r="H949" s="243"/>
      <c r="I949" s="213"/>
      <c r="J949" s="214"/>
      <c r="K949" s="168"/>
      <c r="L949" s="167"/>
      <c r="M949" s="216"/>
      <c r="N949" s="141"/>
      <c r="O949" s="249">
        <f t="shared" si="61"/>
        <v>0</v>
      </c>
      <c r="P949" s="140"/>
      <c r="Q949" s="253">
        <f t="shared" si="62"/>
        <v>0</v>
      </c>
      <c r="R949" s="254">
        <f t="shared" si="63"/>
        <v>0</v>
      </c>
      <c r="S949" s="211"/>
      <c r="U949" s="257">
        <f>'Initial Info Client Demographic'!D935</f>
        <v>0</v>
      </c>
      <c r="W949" s="179">
        <f>'Initial Info Client Demographic'!E935</f>
        <v>0</v>
      </c>
      <c r="X949" s="182">
        <f>'Initial Info Client Demographic'!F935</f>
        <v>0</v>
      </c>
      <c r="Y949" s="183">
        <f>'Initial Info Client Demographic'!G935</f>
        <v>0</v>
      </c>
      <c r="Z949" s="179">
        <f>'Initial Info Client Demographic'!H935</f>
        <v>0</v>
      </c>
      <c r="AA949" s="182">
        <f>'Initial Info Client Demographic'!I935</f>
        <v>0</v>
      </c>
      <c r="AB949" s="183">
        <f>'Initial Info Client Demographic'!E935</f>
        <v>0</v>
      </c>
      <c r="AC949" s="183">
        <f>'Initial Info Client Demographic'!F935</f>
        <v>0</v>
      </c>
      <c r="AD949" s="183">
        <f>'Initial Info Client Demographic'!G935</f>
        <v>0</v>
      </c>
      <c r="AE949" s="183">
        <f>'Initial Info Client Demographic'!H935</f>
        <v>0</v>
      </c>
      <c r="AF949" s="183">
        <f>'Initial Info Client Demographic'!I935</f>
        <v>0</v>
      </c>
      <c r="AG949" s="183">
        <f>'Initial Info Client Demographic'!J935</f>
        <v>0</v>
      </c>
    </row>
    <row r="950" spans="1:33" ht="50.1" customHeight="1" x14ac:dyDescent="0.25">
      <c r="A950" s="2">
        <f t="shared" si="64"/>
        <v>923</v>
      </c>
      <c r="B950" s="319">
        <f>'Initial Info Client Demographic'!B936</f>
        <v>0</v>
      </c>
      <c r="C950" s="320">
        <f>'Initial Info Client Demographic'!C936</f>
        <v>0</v>
      </c>
      <c r="D950" s="244"/>
      <c r="E950" s="236"/>
      <c r="F950" s="259"/>
      <c r="G950" s="238"/>
      <c r="H950" s="242"/>
      <c r="I950" s="213"/>
      <c r="J950" s="214"/>
      <c r="K950" s="169"/>
      <c r="L950" s="166"/>
      <c r="M950" s="215"/>
      <c r="N950" s="123"/>
      <c r="O950" s="249">
        <f t="shared" si="61"/>
        <v>0</v>
      </c>
      <c r="P950" s="96"/>
      <c r="Q950" s="251">
        <f t="shared" si="62"/>
        <v>0</v>
      </c>
      <c r="R950" s="252">
        <f t="shared" si="63"/>
        <v>0</v>
      </c>
      <c r="S950" s="211"/>
      <c r="U950" s="257">
        <f>'Initial Info Client Demographic'!D936</f>
        <v>0</v>
      </c>
      <c r="W950" s="179">
        <f>'Initial Info Client Demographic'!E936</f>
        <v>0</v>
      </c>
      <c r="X950" s="182">
        <f>'Initial Info Client Demographic'!F936</f>
        <v>0</v>
      </c>
      <c r="Y950" s="183">
        <f>'Initial Info Client Demographic'!G936</f>
        <v>0</v>
      </c>
      <c r="Z950" s="179">
        <f>'Initial Info Client Demographic'!H936</f>
        <v>0</v>
      </c>
      <c r="AA950" s="182">
        <f>'Initial Info Client Demographic'!I936</f>
        <v>0</v>
      </c>
      <c r="AB950" s="183">
        <f>'Initial Info Client Demographic'!E936</f>
        <v>0</v>
      </c>
      <c r="AC950" s="183">
        <f>'Initial Info Client Demographic'!F936</f>
        <v>0</v>
      </c>
      <c r="AD950" s="183">
        <f>'Initial Info Client Demographic'!G936</f>
        <v>0</v>
      </c>
      <c r="AE950" s="183">
        <f>'Initial Info Client Demographic'!H936</f>
        <v>0</v>
      </c>
      <c r="AF950" s="183">
        <f>'Initial Info Client Demographic'!I936</f>
        <v>0</v>
      </c>
      <c r="AG950" s="183">
        <f>'Initial Info Client Demographic'!J936</f>
        <v>0</v>
      </c>
    </row>
    <row r="951" spans="1:33" ht="50.1" customHeight="1" x14ac:dyDescent="0.25">
      <c r="A951" s="2">
        <f t="shared" si="64"/>
        <v>924</v>
      </c>
      <c r="B951" s="321">
        <f>'Initial Info Client Demographic'!B937</f>
        <v>0</v>
      </c>
      <c r="C951" s="322">
        <f>'Initial Info Client Demographic'!C937</f>
        <v>0</v>
      </c>
      <c r="D951" s="229"/>
      <c r="E951" s="237"/>
      <c r="F951" s="234"/>
      <c r="G951" s="239"/>
      <c r="H951" s="243"/>
      <c r="I951" s="213"/>
      <c r="J951" s="214"/>
      <c r="K951" s="168"/>
      <c r="L951" s="167"/>
      <c r="M951" s="216"/>
      <c r="N951" s="141"/>
      <c r="O951" s="249">
        <f t="shared" si="61"/>
        <v>0</v>
      </c>
      <c r="P951" s="140"/>
      <c r="Q951" s="253">
        <f t="shared" si="62"/>
        <v>0</v>
      </c>
      <c r="R951" s="254">
        <f t="shared" si="63"/>
        <v>0</v>
      </c>
      <c r="S951" s="211"/>
      <c r="U951" s="257">
        <f>'Initial Info Client Demographic'!D937</f>
        <v>0</v>
      </c>
      <c r="W951" s="179">
        <f>'Initial Info Client Demographic'!E937</f>
        <v>0</v>
      </c>
      <c r="X951" s="182">
        <f>'Initial Info Client Demographic'!F937</f>
        <v>0</v>
      </c>
      <c r="Y951" s="183">
        <f>'Initial Info Client Demographic'!G937</f>
        <v>0</v>
      </c>
      <c r="Z951" s="179">
        <f>'Initial Info Client Demographic'!H937</f>
        <v>0</v>
      </c>
      <c r="AA951" s="182">
        <f>'Initial Info Client Demographic'!I937</f>
        <v>0</v>
      </c>
      <c r="AB951" s="183">
        <f>'Initial Info Client Demographic'!E937</f>
        <v>0</v>
      </c>
      <c r="AC951" s="183">
        <f>'Initial Info Client Demographic'!F937</f>
        <v>0</v>
      </c>
      <c r="AD951" s="183">
        <f>'Initial Info Client Demographic'!G937</f>
        <v>0</v>
      </c>
      <c r="AE951" s="183">
        <f>'Initial Info Client Demographic'!H937</f>
        <v>0</v>
      </c>
      <c r="AF951" s="183">
        <f>'Initial Info Client Demographic'!I937</f>
        <v>0</v>
      </c>
      <c r="AG951" s="183">
        <f>'Initial Info Client Demographic'!J937</f>
        <v>0</v>
      </c>
    </row>
    <row r="952" spans="1:33" ht="50.1" customHeight="1" x14ac:dyDescent="0.25">
      <c r="A952" s="2">
        <f t="shared" si="64"/>
        <v>925</v>
      </c>
      <c r="B952" s="319">
        <f>'Initial Info Client Demographic'!B938</f>
        <v>0</v>
      </c>
      <c r="C952" s="320">
        <f>'Initial Info Client Demographic'!C938</f>
        <v>0</v>
      </c>
      <c r="D952" s="244"/>
      <c r="E952" s="236"/>
      <c r="F952" s="259"/>
      <c r="G952" s="238"/>
      <c r="H952" s="242"/>
      <c r="I952" s="213"/>
      <c r="J952" s="214"/>
      <c r="K952" s="169"/>
      <c r="L952" s="166"/>
      <c r="M952" s="215"/>
      <c r="N952" s="123"/>
      <c r="O952" s="249">
        <f t="shared" si="61"/>
        <v>0</v>
      </c>
      <c r="P952" s="96"/>
      <c r="Q952" s="251">
        <f t="shared" si="62"/>
        <v>0</v>
      </c>
      <c r="R952" s="252">
        <f t="shared" si="63"/>
        <v>0</v>
      </c>
      <c r="S952" s="211"/>
      <c r="U952" s="257">
        <f>'Initial Info Client Demographic'!D938</f>
        <v>0</v>
      </c>
      <c r="W952" s="179">
        <f>'Initial Info Client Demographic'!E938</f>
        <v>0</v>
      </c>
      <c r="X952" s="182">
        <f>'Initial Info Client Demographic'!F938</f>
        <v>0</v>
      </c>
      <c r="Y952" s="183">
        <f>'Initial Info Client Demographic'!G938</f>
        <v>0</v>
      </c>
      <c r="Z952" s="179">
        <f>'Initial Info Client Demographic'!H938</f>
        <v>0</v>
      </c>
      <c r="AA952" s="182">
        <f>'Initial Info Client Demographic'!I938</f>
        <v>0</v>
      </c>
      <c r="AB952" s="183">
        <f>'Initial Info Client Demographic'!E938</f>
        <v>0</v>
      </c>
      <c r="AC952" s="183">
        <f>'Initial Info Client Demographic'!F938</f>
        <v>0</v>
      </c>
      <c r="AD952" s="183">
        <f>'Initial Info Client Demographic'!G938</f>
        <v>0</v>
      </c>
      <c r="AE952" s="183">
        <f>'Initial Info Client Demographic'!H938</f>
        <v>0</v>
      </c>
      <c r="AF952" s="183">
        <f>'Initial Info Client Demographic'!I938</f>
        <v>0</v>
      </c>
      <c r="AG952" s="183">
        <f>'Initial Info Client Demographic'!J938</f>
        <v>0</v>
      </c>
    </row>
    <row r="953" spans="1:33" ht="50.1" customHeight="1" x14ac:dyDescent="0.25">
      <c r="A953" s="2">
        <f t="shared" si="64"/>
        <v>926</v>
      </c>
      <c r="B953" s="321">
        <f>'Initial Info Client Demographic'!B939</f>
        <v>0</v>
      </c>
      <c r="C953" s="322">
        <f>'Initial Info Client Demographic'!C939</f>
        <v>0</v>
      </c>
      <c r="D953" s="229"/>
      <c r="E953" s="237"/>
      <c r="F953" s="234"/>
      <c r="G953" s="239"/>
      <c r="H953" s="243"/>
      <c r="I953" s="213"/>
      <c r="J953" s="214"/>
      <c r="K953" s="168"/>
      <c r="L953" s="167"/>
      <c r="M953" s="216"/>
      <c r="N953" s="141"/>
      <c r="O953" s="249">
        <f t="shared" si="61"/>
        <v>0</v>
      </c>
      <c r="P953" s="140"/>
      <c r="Q953" s="253">
        <f t="shared" si="62"/>
        <v>0</v>
      </c>
      <c r="R953" s="254">
        <f t="shared" si="63"/>
        <v>0</v>
      </c>
      <c r="S953" s="211"/>
      <c r="U953" s="257">
        <f>'Initial Info Client Demographic'!D939</f>
        <v>0</v>
      </c>
      <c r="W953" s="179">
        <f>'Initial Info Client Demographic'!E939</f>
        <v>0</v>
      </c>
      <c r="X953" s="182">
        <f>'Initial Info Client Demographic'!F939</f>
        <v>0</v>
      </c>
      <c r="Y953" s="183">
        <f>'Initial Info Client Demographic'!G939</f>
        <v>0</v>
      </c>
      <c r="Z953" s="179">
        <f>'Initial Info Client Demographic'!H939</f>
        <v>0</v>
      </c>
      <c r="AA953" s="182">
        <f>'Initial Info Client Demographic'!I939</f>
        <v>0</v>
      </c>
      <c r="AB953" s="183">
        <f>'Initial Info Client Demographic'!E939</f>
        <v>0</v>
      </c>
      <c r="AC953" s="183">
        <f>'Initial Info Client Demographic'!F939</f>
        <v>0</v>
      </c>
      <c r="AD953" s="183">
        <f>'Initial Info Client Demographic'!G939</f>
        <v>0</v>
      </c>
      <c r="AE953" s="183">
        <f>'Initial Info Client Demographic'!H939</f>
        <v>0</v>
      </c>
      <c r="AF953" s="183">
        <f>'Initial Info Client Demographic'!I939</f>
        <v>0</v>
      </c>
      <c r="AG953" s="183">
        <f>'Initial Info Client Demographic'!J939</f>
        <v>0</v>
      </c>
    </row>
    <row r="954" spans="1:33" ht="50.1" customHeight="1" x14ac:dyDescent="0.25">
      <c r="A954" s="2">
        <f t="shared" si="64"/>
        <v>927</v>
      </c>
      <c r="B954" s="319">
        <f>'Initial Info Client Demographic'!B940</f>
        <v>0</v>
      </c>
      <c r="C954" s="320">
        <f>'Initial Info Client Demographic'!C940</f>
        <v>0</v>
      </c>
      <c r="D954" s="244"/>
      <c r="E954" s="236"/>
      <c r="F954" s="259"/>
      <c r="G954" s="238"/>
      <c r="H954" s="242"/>
      <c r="I954" s="213"/>
      <c r="J954" s="214"/>
      <c r="K954" s="169"/>
      <c r="L954" s="166"/>
      <c r="M954" s="215"/>
      <c r="N954" s="123"/>
      <c r="O954" s="249">
        <f t="shared" si="61"/>
        <v>0</v>
      </c>
      <c r="P954" s="96"/>
      <c r="Q954" s="251">
        <f t="shared" si="62"/>
        <v>0</v>
      </c>
      <c r="R954" s="252">
        <f t="shared" si="63"/>
        <v>0</v>
      </c>
      <c r="S954" s="211"/>
      <c r="U954" s="257">
        <f>'Initial Info Client Demographic'!D940</f>
        <v>0</v>
      </c>
      <c r="W954" s="179">
        <f>'Initial Info Client Demographic'!E940</f>
        <v>0</v>
      </c>
      <c r="X954" s="182">
        <f>'Initial Info Client Demographic'!F940</f>
        <v>0</v>
      </c>
      <c r="Y954" s="183">
        <f>'Initial Info Client Demographic'!G940</f>
        <v>0</v>
      </c>
      <c r="Z954" s="179">
        <f>'Initial Info Client Demographic'!H940</f>
        <v>0</v>
      </c>
      <c r="AA954" s="182">
        <f>'Initial Info Client Demographic'!I940</f>
        <v>0</v>
      </c>
      <c r="AB954" s="183">
        <f>'Initial Info Client Demographic'!E940</f>
        <v>0</v>
      </c>
      <c r="AC954" s="183">
        <f>'Initial Info Client Demographic'!F940</f>
        <v>0</v>
      </c>
      <c r="AD954" s="183">
        <f>'Initial Info Client Demographic'!G940</f>
        <v>0</v>
      </c>
      <c r="AE954" s="183">
        <f>'Initial Info Client Demographic'!H940</f>
        <v>0</v>
      </c>
      <c r="AF954" s="183">
        <f>'Initial Info Client Demographic'!I940</f>
        <v>0</v>
      </c>
      <c r="AG954" s="183">
        <f>'Initial Info Client Demographic'!J940</f>
        <v>0</v>
      </c>
    </row>
    <row r="955" spans="1:33" ht="50.1" customHeight="1" x14ac:dyDescent="0.25">
      <c r="A955" s="2">
        <f t="shared" si="64"/>
        <v>928</v>
      </c>
      <c r="B955" s="321">
        <f>'Initial Info Client Demographic'!B941</f>
        <v>0</v>
      </c>
      <c r="C955" s="322">
        <f>'Initial Info Client Demographic'!C941</f>
        <v>0</v>
      </c>
      <c r="D955" s="229"/>
      <c r="E955" s="237"/>
      <c r="F955" s="234"/>
      <c r="G955" s="239"/>
      <c r="H955" s="243"/>
      <c r="I955" s="213"/>
      <c r="J955" s="214"/>
      <c r="K955" s="168"/>
      <c r="L955" s="167"/>
      <c r="M955" s="216"/>
      <c r="N955" s="141"/>
      <c r="O955" s="249">
        <f t="shared" si="61"/>
        <v>0</v>
      </c>
      <c r="P955" s="140"/>
      <c r="Q955" s="253">
        <f t="shared" si="62"/>
        <v>0</v>
      </c>
      <c r="R955" s="254">
        <f t="shared" si="63"/>
        <v>0</v>
      </c>
      <c r="S955" s="211"/>
      <c r="U955" s="257">
        <f>'Initial Info Client Demographic'!D941</f>
        <v>0</v>
      </c>
      <c r="W955" s="179">
        <f>'Initial Info Client Demographic'!E941</f>
        <v>0</v>
      </c>
      <c r="X955" s="182">
        <f>'Initial Info Client Demographic'!F941</f>
        <v>0</v>
      </c>
      <c r="Y955" s="183">
        <f>'Initial Info Client Demographic'!G941</f>
        <v>0</v>
      </c>
      <c r="Z955" s="179">
        <f>'Initial Info Client Demographic'!H941</f>
        <v>0</v>
      </c>
      <c r="AA955" s="182">
        <f>'Initial Info Client Demographic'!I941</f>
        <v>0</v>
      </c>
      <c r="AB955" s="183">
        <f>'Initial Info Client Demographic'!E941</f>
        <v>0</v>
      </c>
      <c r="AC955" s="183">
        <f>'Initial Info Client Demographic'!F941</f>
        <v>0</v>
      </c>
      <c r="AD955" s="183">
        <f>'Initial Info Client Demographic'!G941</f>
        <v>0</v>
      </c>
      <c r="AE955" s="183">
        <f>'Initial Info Client Demographic'!H941</f>
        <v>0</v>
      </c>
      <c r="AF955" s="183">
        <f>'Initial Info Client Demographic'!I941</f>
        <v>0</v>
      </c>
      <c r="AG955" s="183">
        <f>'Initial Info Client Demographic'!J941</f>
        <v>0</v>
      </c>
    </row>
    <row r="956" spans="1:33" ht="50.1" customHeight="1" x14ac:dyDescent="0.25">
      <c r="A956" s="2">
        <f t="shared" si="64"/>
        <v>929</v>
      </c>
      <c r="B956" s="319">
        <f>'Initial Info Client Demographic'!B942</f>
        <v>0</v>
      </c>
      <c r="C956" s="320">
        <f>'Initial Info Client Demographic'!C942</f>
        <v>0</v>
      </c>
      <c r="D956" s="244"/>
      <c r="E956" s="236"/>
      <c r="F956" s="259"/>
      <c r="G956" s="240"/>
      <c r="H956" s="242"/>
      <c r="I956" s="213"/>
      <c r="J956" s="214"/>
      <c r="K956" s="169"/>
      <c r="L956" s="166"/>
      <c r="M956" s="215"/>
      <c r="N956" s="123"/>
      <c r="O956" s="249">
        <f t="shared" si="61"/>
        <v>0</v>
      </c>
      <c r="P956" s="96"/>
      <c r="Q956" s="251">
        <f t="shared" si="62"/>
        <v>0</v>
      </c>
      <c r="R956" s="252">
        <f t="shared" si="63"/>
        <v>0</v>
      </c>
      <c r="S956" s="211"/>
      <c r="U956" s="257">
        <f>'Initial Info Client Demographic'!D942</f>
        <v>0</v>
      </c>
      <c r="W956" s="179">
        <f>'Initial Info Client Demographic'!E942</f>
        <v>0</v>
      </c>
      <c r="X956" s="182">
        <f>'Initial Info Client Demographic'!F942</f>
        <v>0</v>
      </c>
      <c r="Y956" s="183">
        <f>'Initial Info Client Demographic'!G942</f>
        <v>0</v>
      </c>
      <c r="Z956" s="179">
        <f>'Initial Info Client Demographic'!H942</f>
        <v>0</v>
      </c>
      <c r="AA956" s="182">
        <f>'Initial Info Client Demographic'!I942</f>
        <v>0</v>
      </c>
      <c r="AB956" s="183">
        <f>'Initial Info Client Demographic'!E942</f>
        <v>0</v>
      </c>
      <c r="AC956" s="183">
        <f>'Initial Info Client Demographic'!F942</f>
        <v>0</v>
      </c>
      <c r="AD956" s="183">
        <f>'Initial Info Client Demographic'!G942</f>
        <v>0</v>
      </c>
      <c r="AE956" s="183">
        <f>'Initial Info Client Demographic'!H942</f>
        <v>0</v>
      </c>
      <c r="AF956" s="183">
        <f>'Initial Info Client Demographic'!I942</f>
        <v>0</v>
      </c>
      <c r="AG956" s="183">
        <f>'Initial Info Client Demographic'!J942</f>
        <v>0</v>
      </c>
    </row>
    <row r="957" spans="1:33" ht="50.1" customHeight="1" x14ac:dyDescent="0.25">
      <c r="A957" s="2">
        <f t="shared" si="64"/>
        <v>930</v>
      </c>
      <c r="B957" s="321">
        <f>'Initial Info Client Demographic'!B943</f>
        <v>0</v>
      </c>
      <c r="C957" s="322">
        <f>'Initial Info Client Demographic'!C943</f>
        <v>0</v>
      </c>
      <c r="D957" s="229"/>
      <c r="E957" s="237"/>
      <c r="F957" s="234"/>
      <c r="G957" s="241"/>
      <c r="H957" s="243"/>
      <c r="I957" s="213"/>
      <c r="J957" s="214"/>
      <c r="K957" s="168"/>
      <c r="L957" s="167"/>
      <c r="M957" s="216"/>
      <c r="N957" s="141"/>
      <c r="O957" s="249">
        <f t="shared" si="61"/>
        <v>0</v>
      </c>
      <c r="P957" s="140"/>
      <c r="Q957" s="253">
        <f t="shared" si="62"/>
        <v>0</v>
      </c>
      <c r="R957" s="254">
        <f t="shared" si="63"/>
        <v>0</v>
      </c>
      <c r="S957" s="211"/>
      <c r="U957" s="257">
        <f>'Initial Info Client Demographic'!D943</f>
        <v>0</v>
      </c>
      <c r="W957" s="179">
        <f>'Initial Info Client Demographic'!E943</f>
        <v>0</v>
      </c>
      <c r="X957" s="182">
        <f>'Initial Info Client Demographic'!F943</f>
        <v>0</v>
      </c>
      <c r="Y957" s="183">
        <f>'Initial Info Client Demographic'!G943</f>
        <v>0</v>
      </c>
      <c r="Z957" s="179">
        <f>'Initial Info Client Demographic'!H943</f>
        <v>0</v>
      </c>
      <c r="AA957" s="182">
        <f>'Initial Info Client Demographic'!I943</f>
        <v>0</v>
      </c>
      <c r="AB957" s="183">
        <f>'Initial Info Client Demographic'!E943</f>
        <v>0</v>
      </c>
      <c r="AC957" s="183">
        <f>'Initial Info Client Demographic'!F943</f>
        <v>0</v>
      </c>
      <c r="AD957" s="183">
        <f>'Initial Info Client Demographic'!G943</f>
        <v>0</v>
      </c>
      <c r="AE957" s="183">
        <f>'Initial Info Client Demographic'!H943</f>
        <v>0</v>
      </c>
      <c r="AF957" s="183">
        <f>'Initial Info Client Demographic'!I943</f>
        <v>0</v>
      </c>
      <c r="AG957" s="183">
        <f>'Initial Info Client Demographic'!J943</f>
        <v>0</v>
      </c>
    </row>
    <row r="958" spans="1:33" ht="50.1" customHeight="1" x14ac:dyDescent="0.25">
      <c r="A958" s="2">
        <f t="shared" si="64"/>
        <v>931</v>
      </c>
      <c r="B958" s="319">
        <f>'Initial Info Client Demographic'!B944</f>
        <v>0</v>
      </c>
      <c r="C958" s="320">
        <f>'Initial Info Client Demographic'!C944</f>
        <v>0</v>
      </c>
      <c r="D958" s="244"/>
      <c r="E958" s="236"/>
      <c r="F958" s="259"/>
      <c r="G958" s="238"/>
      <c r="H958" s="242"/>
      <c r="I958" s="213"/>
      <c r="J958" s="214"/>
      <c r="K958" s="169"/>
      <c r="L958" s="166"/>
      <c r="M958" s="215"/>
      <c r="N958" s="123"/>
      <c r="O958" s="249">
        <f t="shared" si="61"/>
        <v>0</v>
      </c>
      <c r="P958" s="96"/>
      <c r="Q958" s="251">
        <f t="shared" si="62"/>
        <v>0</v>
      </c>
      <c r="R958" s="252">
        <f t="shared" si="63"/>
        <v>0</v>
      </c>
      <c r="S958" s="211"/>
      <c r="U958" s="257">
        <f>'Initial Info Client Demographic'!D944</f>
        <v>0</v>
      </c>
      <c r="W958" s="179">
        <f>'Initial Info Client Demographic'!E944</f>
        <v>0</v>
      </c>
      <c r="X958" s="182">
        <f>'Initial Info Client Demographic'!F944</f>
        <v>0</v>
      </c>
      <c r="Y958" s="183">
        <f>'Initial Info Client Demographic'!G944</f>
        <v>0</v>
      </c>
      <c r="Z958" s="179">
        <f>'Initial Info Client Demographic'!H944</f>
        <v>0</v>
      </c>
      <c r="AA958" s="182">
        <f>'Initial Info Client Demographic'!I944</f>
        <v>0</v>
      </c>
      <c r="AB958" s="183">
        <f>'Initial Info Client Demographic'!E944</f>
        <v>0</v>
      </c>
      <c r="AC958" s="183">
        <f>'Initial Info Client Demographic'!F944</f>
        <v>0</v>
      </c>
      <c r="AD958" s="183">
        <f>'Initial Info Client Demographic'!G944</f>
        <v>0</v>
      </c>
      <c r="AE958" s="183">
        <f>'Initial Info Client Demographic'!H944</f>
        <v>0</v>
      </c>
      <c r="AF958" s="183">
        <f>'Initial Info Client Demographic'!I944</f>
        <v>0</v>
      </c>
      <c r="AG958" s="183">
        <f>'Initial Info Client Demographic'!J944</f>
        <v>0</v>
      </c>
    </row>
    <row r="959" spans="1:33" ht="50.1" customHeight="1" x14ac:dyDescent="0.25">
      <c r="A959" s="2">
        <f t="shared" si="64"/>
        <v>932</v>
      </c>
      <c r="B959" s="321">
        <f>'Initial Info Client Demographic'!B945</f>
        <v>0</v>
      </c>
      <c r="C959" s="322">
        <f>'Initial Info Client Demographic'!C945</f>
        <v>0</v>
      </c>
      <c r="D959" s="229"/>
      <c r="E959" s="237"/>
      <c r="F959" s="234"/>
      <c r="G959" s="239"/>
      <c r="H959" s="243"/>
      <c r="I959" s="213"/>
      <c r="J959" s="214"/>
      <c r="K959" s="168"/>
      <c r="L959" s="167"/>
      <c r="M959" s="216"/>
      <c r="N959" s="141"/>
      <c r="O959" s="249">
        <f t="shared" si="61"/>
        <v>0</v>
      </c>
      <c r="P959" s="140"/>
      <c r="Q959" s="253">
        <f t="shared" si="62"/>
        <v>0</v>
      </c>
      <c r="R959" s="254">
        <f t="shared" si="63"/>
        <v>0</v>
      </c>
      <c r="S959" s="211"/>
      <c r="U959" s="257">
        <f>'Initial Info Client Demographic'!D945</f>
        <v>0</v>
      </c>
      <c r="W959" s="179">
        <f>'Initial Info Client Demographic'!E945</f>
        <v>0</v>
      </c>
      <c r="X959" s="182">
        <f>'Initial Info Client Demographic'!F945</f>
        <v>0</v>
      </c>
      <c r="Y959" s="183">
        <f>'Initial Info Client Demographic'!G945</f>
        <v>0</v>
      </c>
      <c r="Z959" s="179">
        <f>'Initial Info Client Demographic'!H945</f>
        <v>0</v>
      </c>
      <c r="AA959" s="182">
        <f>'Initial Info Client Demographic'!I945</f>
        <v>0</v>
      </c>
      <c r="AB959" s="183">
        <f>'Initial Info Client Demographic'!E945</f>
        <v>0</v>
      </c>
      <c r="AC959" s="183">
        <f>'Initial Info Client Demographic'!F945</f>
        <v>0</v>
      </c>
      <c r="AD959" s="183">
        <f>'Initial Info Client Demographic'!G945</f>
        <v>0</v>
      </c>
      <c r="AE959" s="183">
        <f>'Initial Info Client Demographic'!H945</f>
        <v>0</v>
      </c>
      <c r="AF959" s="183">
        <f>'Initial Info Client Demographic'!I945</f>
        <v>0</v>
      </c>
      <c r="AG959" s="183">
        <f>'Initial Info Client Demographic'!J945</f>
        <v>0</v>
      </c>
    </row>
    <row r="960" spans="1:33" ht="50.1" customHeight="1" x14ac:dyDescent="0.25">
      <c r="A960" s="2">
        <f t="shared" si="64"/>
        <v>933</v>
      </c>
      <c r="B960" s="319">
        <f>'Initial Info Client Demographic'!B946</f>
        <v>0</v>
      </c>
      <c r="C960" s="320">
        <f>'Initial Info Client Demographic'!C946</f>
        <v>0</v>
      </c>
      <c r="D960" s="244"/>
      <c r="E960" s="236"/>
      <c r="F960" s="259"/>
      <c r="G960" s="238"/>
      <c r="H960" s="242"/>
      <c r="I960" s="213"/>
      <c r="J960" s="214"/>
      <c r="K960" s="169"/>
      <c r="L960" s="166"/>
      <c r="M960" s="215"/>
      <c r="N960" s="123"/>
      <c r="O960" s="249">
        <f t="shared" si="61"/>
        <v>0</v>
      </c>
      <c r="P960" s="96"/>
      <c r="Q960" s="251">
        <f t="shared" si="62"/>
        <v>0</v>
      </c>
      <c r="R960" s="252">
        <f t="shared" si="63"/>
        <v>0</v>
      </c>
      <c r="S960" s="211"/>
      <c r="U960" s="257">
        <f>'Initial Info Client Demographic'!D946</f>
        <v>0</v>
      </c>
      <c r="W960" s="179">
        <f>'Initial Info Client Demographic'!E946</f>
        <v>0</v>
      </c>
      <c r="X960" s="182">
        <f>'Initial Info Client Demographic'!F946</f>
        <v>0</v>
      </c>
      <c r="Y960" s="183">
        <f>'Initial Info Client Demographic'!G946</f>
        <v>0</v>
      </c>
      <c r="Z960" s="179">
        <f>'Initial Info Client Demographic'!H946</f>
        <v>0</v>
      </c>
      <c r="AA960" s="182">
        <f>'Initial Info Client Demographic'!I946</f>
        <v>0</v>
      </c>
      <c r="AB960" s="183">
        <f>'Initial Info Client Demographic'!E946</f>
        <v>0</v>
      </c>
      <c r="AC960" s="183">
        <f>'Initial Info Client Demographic'!F946</f>
        <v>0</v>
      </c>
      <c r="AD960" s="183">
        <f>'Initial Info Client Demographic'!G946</f>
        <v>0</v>
      </c>
      <c r="AE960" s="183">
        <f>'Initial Info Client Demographic'!H946</f>
        <v>0</v>
      </c>
      <c r="AF960" s="183">
        <f>'Initial Info Client Demographic'!I946</f>
        <v>0</v>
      </c>
      <c r="AG960" s="183">
        <f>'Initial Info Client Demographic'!J946</f>
        <v>0</v>
      </c>
    </row>
    <row r="961" spans="1:33" ht="50.1" customHeight="1" x14ac:dyDescent="0.25">
      <c r="A961" s="2">
        <f t="shared" si="64"/>
        <v>934</v>
      </c>
      <c r="B961" s="321">
        <f>'Initial Info Client Demographic'!B947</f>
        <v>0</v>
      </c>
      <c r="C961" s="322">
        <f>'Initial Info Client Demographic'!C947</f>
        <v>0</v>
      </c>
      <c r="D961" s="229"/>
      <c r="E961" s="237"/>
      <c r="F961" s="234"/>
      <c r="G961" s="239"/>
      <c r="H961" s="243"/>
      <c r="I961" s="213"/>
      <c r="J961" s="214"/>
      <c r="K961" s="168"/>
      <c r="L961" s="167"/>
      <c r="M961" s="216"/>
      <c r="N961" s="141"/>
      <c r="O961" s="249">
        <f t="shared" si="61"/>
        <v>0</v>
      </c>
      <c r="P961" s="140"/>
      <c r="Q961" s="253">
        <f t="shared" si="62"/>
        <v>0</v>
      </c>
      <c r="R961" s="254">
        <f t="shared" si="63"/>
        <v>0</v>
      </c>
      <c r="S961" s="211"/>
      <c r="U961" s="257">
        <f>'Initial Info Client Demographic'!D947</f>
        <v>0</v>
      </c>
      <c r="W961" s="179">
        <f>'Initial Info Client Demographic'!E947</f>
        <v>0</v>
      </c>
      <c r="X961" s="182">
        <f>'Initial Info Client Demographic'!F947</f>
        <v>0</v>
      </c>
      <c r="Y961" s="183">
        <f>'Initial Info Client Demographic'!G947</f>
        <v>0</v>
      </c>
      <c r="Z961" s="179">
        <f>'Initial Info Client Demographic'!H947</f>
        <v>0</v>
      </c>
      <c r="AA961" s="182">
        <f>'Initial Info Client Demographic'!I947</f>
        <v>0</v>
      </c>
      <c r="AB961" s="183">
        <f>'Initial Info Client Demographic'!E947</f>
        <v>0</v>
      </c>
      <c r="AC961" s="183">
        <f>'Initial Info Client Demographic'!F947</f>
        <v>0</v>
      </c>
      <c r="AD961" s="183">
        <f>'Initial Info Client Demographic'!G947</f>
        <v>0</v>
      </c>
      <c r="AE961" s="183">
        <f>'Initial Info Client Demographic'!H947</f>
        <v>0</v>
      </c>
      <c r="AF961" s="183">
        <f>'Initial Info Client Demographic'!I947</f>
        <v>0</v>
      </c>
      <c r="AG961" s="183">
        <f>'Initial Info Client Demographic'!J947</f>
        <v>0</v>
      </c>
    </row>
    <row r="962" spans="1:33" ht="50.1" customHeight="1" x14ac:dyDescent="0.25">
      <c r="A962" s="2">
        <f t="shared" si="64"/>
        <v>935</v>
      </c>
      <c r="B962" s="319">
        <f>'Initial Info Client Demographic'!B948</f>
        <v>0</v>
      </c>
      <c r="C962" s="320">
        <f>'Initial Info Client Demographic'!C948</f>
        <v>0</v>
      </c>
      <c r="D962" s="244"/>
      <c r="E962" s="236"/>
      <c r="F962" s="259"/>
      <c r="G962" s="238"/>
      <c r="H962" s="242"/>
      <c r="I962" s="213"/>
      <c r="J962" s="214"/>
      <c r="K962" s="169"/>
      <c r="L962" s="166"/>
      <c r="M962" s="215"/>
      <c r="N962" s="123"/>
      <c r="O962" s="249">
        <f t="shared" si="61"/>
        <v>0</v>
      </c>
      <c r="P962" s="96"/>
      <c r="Q962" s="251">
        <f t="shared" si="62"/>
        <v>0</v>
      </c>
      <c r="R962" s="252">
        <f t="shared" si="63"/>
        <v>0</v>
      </c>
      <c r="S962" s="211"/>
      <c r="U962" s="257">
        <f>'Initial Info Client Demographic'!D948</f>
        <v>0</v>
      </c>
      <c r="W962" s="179">
        <f>'Initial Info Client Demographic'!E948</f>
        <v>0</v>
      </c>
      <c r="X962" s="182">
        <f>'Initial Info Client Demographic'!F948</f>
        <v>0</v>
      </c>
      <c r="Y962" s="183">
        <f>'Initial Info Client Demographic'!G948</f>
        <v>0</v>
      </c>
      <c r="Z962" s="179">
        <f>'Initial Info Client Demographic'!H948</f>
        <v>0</v>
      </c>
      <c r="AA962" s="182">
        <f>'Initial Info Client Demographic'!I948</f>
        <v>0</v>
      </c>
      <c r="AB962" s="183">
        <f>'Initial Info Client Demographic'!E948</f>
        <v>0</v>
      </c>
      <c r="AC962" s="183">
        <f>'Initial Info Client Demographic'!F948</f>
        <v>0</v>
      </c>
      <c r="AD962" s="183">
        <f>'Initial Info Client Demographic'!G948</f>
        <v>0</v>
      </c>
      <c r="AE962" s="183">
        <f>'Initial Info Client Demographic'!H948</f>
        <v>0</v>
      </c>
      <c r="AF962" s="183">
        <f>'Initial Info Client Demographic'!I948</f>
        <v>0</v>
      </c>
      <c r="AG962" s="183">
        <f>'Initial Info Client Demographic'!J948</f>
        <v>0</v>
      </c>
    </row>
    <row r="963" spans="1:33" ht="50.1" customHeight="1" x14ac:dyDescent="0.25">
      <c r="A963" s="2">
        <f t="shared" si="64"/>
        <v>936</v>
      </c>
      <c r="B963" s="321">
        <f>'Initial Info Client Demographic'!B949</f>
        <v>0</v>
      </c>
      <c r="C963" s="322">
        <f>'Initial Info Client Demographic'!C949</f>
        <v>0</v>
      </c>
      <c r="D963" s="229"/>
      <c r="E963" s="237"/>
      <c r="F963" s="234"/>
      <c r="G963" s="239"/>
      <c r="H963" s="243"/>
      <c r="I963" s="213"/>
      <c r="J963" s="214"/>
      <c r="K963" s="168"/>
      <c r="L963" s="167"/>
      <c r="M963" s="216"/>
      <c r="N963" s="141"/>
      <c r="O963" s="249">
        <f t="shared" si="61"/>
        <v>0</v>
      </c>
      <c r="P963" s="140"/>
      <c r="Q963" s="253">
        <f t="shared" si="62"/>
        <v>0</v>
      </c>
      <c r="R963" s="254">
        <f t="shared" si="63"/>
        <v>0</v>
      </c>
      <c r="S963" s="211"/>
      <c r="U963" s="257">
        <f>'Initial Info Client Demographic'!D949</f>
        <v>0</v>
      </c>
      <c r="W963" s="179">
        <f>'Initial Info Client Demographic'!E949</f>
        <v>0</v>
      </c>
      <c r="X963" s="182">
        <f>'Initial Info Client Demographic'!F949</f>
        <v>0</v>
      </c>
      <c r="Y963" s="183">
        <f>'Initial Info Client Demographic'!G949</f>
        <v>0</v>
      </c>
      <c r="Z963" s="179">
        <f>'Initial Info Client Demographic'!H949</f>
        <v>0</v>
      </c>
      <c r="AA963" s="182">
        <f>'Initial Info Client Demographic'!I949</f>
        <v>0</v>
      </c>
      <c r="AB963" s="183">
        <f>'Initial Info Client Demographic'!E949</f>
        <v>0</v>
      </c>
      <c r="AC963" s="183">
        <f>'Initial Info Client Demographic'!F949</f>
        <v>0</v>
      </c>
      <c r="AD963" s="183">
        <f>'Initial Info Client Demographic'!G949</f>
        <v>0</v>
      </c>
      <c r="AE963" s="183">
        <f>'Initial Info Client Demographic'!H949</f>
        <v>0</v>
      </c>
      <c r="AF963" s="183">
        <f>'Initial Info Client Demographic'!I949</f>
        <v>0</v>
      </c>
      <c r="AG963" s="183">
        <f>'Initial Info Client Demographic'!J949</f>
        <v>0</v>
      </c>
    </row>
    <row r="964" spans="1:33" ht="50.1" customHeight="1" x14ac:dyDescent="0.25">
      <c r="A964" s="2">
        <f t="shared" si="64"/>
        <v>937</v>
      </c>
      <c r="B964" s="319">
        <f>'Initial Info Client Demographic'!B950</f>
        <v>0</v>
      </c>
      <c r="C964" s="320">
        <f>'Initial Info Client Demographic'!C950</f>
        <v>0</v>
      </c>
      <c r="D964" s="244"/>
      <c r="E964" s="236"/>
      <c r="F964" s="259"/>
      <c r="G964" s="238"/>
      <c r="H964" s="242"/>
      <c r="I964" s="213"/>
      <c r="J964" s="214"/>
      <c r="K964" s="169"/>
      <c r="L964" s="166"/>
      <c r="M964" s="215"/>
      <c r="N964" s="123"/>
      <c r="O964" s="249">
        <f t="shared" si="61"/>
        <v>0</v>
      </c>
      <c r="P964" s="96"/>
      <c r="Q964" s="251">
        <f t="shared" si="62"/>
        <v>0</v>
      </c>
      <c r="R964" s="252">
        <f t="shared" si="63"/>
        <v>0</v>
      </c>
      <c r="S964" s="211"/>
      <c r="U964" s="257">
        <f>'Initial Info Client Demographic'!D950</f>
        <v>0</v>
      </c>
      <c r="W964" s="179">
        <f>'Initial Info Client Demographic'!E950</f>
        <v>0</v>
      </c>
      <c r="X964" s="182">
        <f>'Initial Info Client Demographic'!F950</f>
        <v>0</v>
      </c>
      <c r="Y964" s="183">
        <f>'Initial Info Client Demographic'!G950</f>
        <v>0</v>
      </c>
      <c r="Z964" s="179">
        <f>'Initial Info Client Demographic'!H950</f>
        <v>0</v>
      </c>
      <c r="AA964" s="182">
        <f>'Initial Info Client Demographic'!I950</f>
        <v>0</v>
      </c>
      <c r="AB964" s="183">
        <f>'Initial Info Client Demographic'!E950</f>
        <v>0</v>
      </c>
      <c r="AC964" s="183">
        <f>'Initial Info Client Demographic'!F950</f>
        <v>0</v>
      </c>
      <c r="AD964" s="183">
        <f>'Initial Info Client Demographic'!G950</f>
        <v>0</v>
      </c>
      <c r="AE964" s="183">
        <f>'Initial Info Client Demographic'!H950</f>
        <v>0</v>
      </c>
      <c r="AF964" s="183">
        <f>'Initial Info Client Demographic'!I950</f>
        <v>0</v>
      </c>
      <c r="AG964" s="183">
        <f>'Initial Info Client Demographic'!J950</f>
        <v>0</v>
      </c>
    </row>
    <row r="965" spans="1:33" ht="50.1" customHeight="1" x14ac:dyDescent="0.25">
      <c r="A965" s="2">
        <f t="shared" si="64"/>
        <v>938</v>
      </c>
      <c r="B965" s="321">
        <f>'Initial Info Client Demographic'!B951</f>
        <v>0</v>
      </c>
      <c r="C965" s="322">
        <f>'Initial Info Client Demographic'!C951</f>
        <v>0</v>
      </c>
      <c r="D965" s="229"/>
      <c r="E965" s="237"/>
      <c r="F965" s="234"/>
      <c r="G965" s="239"/>
      <c r="H965" s="243"/>
      <c r="I965" s="213"/>
      <c r="J965" s="214"/>
      <c r="K965" s="168"/>
      <c r="L965" s="167"/>
      <c r="M965" s="216"/>
      <c r="N965" s="141"/>
      <c r="O965" s="249">
        <f t="shared" si="61"/>
        <v>0</v>
      </c>
      <c r="P965" s="140"/>
      <c r="Q965" s="253">
        <f t="shared" si="62"/>
        <v>0</v>
      </c>
      <c r="R965" s="254">
        <f t="shared" si="63"/>
        <v>0</v>
      </c>
      <c r="S965" s="211"/>
      <c r="U965" s="257">
        <f>'Initial Info Client Demographic'!D951</f>
        <v>0</v>
      </c>
      <c r="W965" s="179">
        <f>'Initial Info Client Demographic'!E951</f>
        <v>0</v>
      </c>
      <c r="X965" s="182">
        <f>'Initial Info Client Demographic'!F951</f>
        <v>0</v>
      </c>
      <c r="Y965" s="183">
        <f>'Initial Info Client Demographic'!G951</f>
        <v>0</v>
      </c>
      <c r="Z965" s="179">
        <f>'Initial Info Client Demographic'!H951</f>
        <v>0</v>
      </c>
      <c r="AA965" s="182">
        <f>'Initial Info Client Demographic'!I951</f>
        <v>0</v>
      </c>
      <c r="AB965" s="183">
        <f>'Initial Info Client Demographic'!E951</f>
        <v>0</v>
      </c>
      <c r="AC965" s="183">
        <f>'Initial Info Client Demographic'!F951</f>
        <v>0</v>
      </c>
      <c r="AD965" s="183">
        <f>'Initial Info Client Demographic'!G951</f>
        <v>0</v>
      </c>
      <c r="AE965" s="183">
        <f>'Initial Info Client Demographic'!H951</f>
        <v>0</v>
      </c>
      <c r="AF965" s="183">
        <f>'Initial Info Client Demographic'!I951</f>
        <v>0</v>
      </c>
      <c r="AG965" s="183">
        <f>'Initial Info Client Demographic'!J951</f>
        <v>0</v>
      </c>
    </row>
    <row r="966" spans="1:33" ht="50.1" customHeight="1" x14ac:dyDescent="0.25">
      <c r="A966" s="2">
        <f t="shared" si="64"/>
        <v>939</v>
      </c>
      <c r="B966" s="319">
        <f>'Initial Info Client Demographic'!B952</f>
        <v>0</v>
      </c>
      <c r="C966" s="320">
        <f>'Initial Info Client Demographic'!C952</f>
        <v>0</v>
      </c>
      <c r="D966" s="244"/>
      <c r="E966" s="236"/>
      <c r="F966" s="259"/>
      <c r="G966" s="240"/>
      <c r="H966" s="242"/>
      <c r="I966" s="213"/>
      <c r="J966" s="214"/>
      <c r="K966" s="169"/>
      <c r="L966" s="166"/>
      <c r="M966" s="215"/>
      <c r="N966" s="123"/>
      <c r="O966" s="249">
        <f t="shared" si="61"/>
        <v>0</v>
      </c>
      <c r="P966" s="96"/>
      <c r="Q966" s="251">
        <f t="shared" si="62"/>
        <v>0</v>
      </c>
      <c r="R966" s="252">
        <f t="shared" si="63"/>
        <v>0</v>
      </c>
      <c r="S966" s="211"/>
      <c r="U966" s="257">
        <f>'Initial Info Client Demographic'!D952</f>
        <v>0</v>
      </c>
      <c r="W966" s="179">
        <f>'Initial Info Client Demographic'!E952</f>
        <v>0</v>
      </c>
      <c r="X966" s="182">
        <f>'Initial Info Client Demographic'!F952</f>
        <v>0</v>
      </c>
      <c r="Y966" s="183">
        <f>'Initial Info Client Demographic'!G952</f>
        <v>0</v>
      </c>
      <c r="Z966" s="179">
        <f>'Initial Info Client Demographic'!H952</f>
        <v>0</v>
      </c>
      <c r="AA966" s="182">
        <f>'Initial Info Client Demographic'!I952</f>
        <v>0</v>
      </c>
      <c r="AB966" s="183">
        <f>'Initial Info Client Demographic'!E952</f>
        <v>0</v>
      </c>
      <c r="AC966" s="183">
        <f>'Initial Info Client Demographic'!F952</f>
        <v>0</v>
      </c>
      <c r="AD966" s="183">
        <f>'Initial Info Client Demographic'!G952</f>
        <v>0</v>
      </c>
      <c r="AE966" s="183">
        <f>'Initial Info Client Demographic'!H952</f>
        <v>0</v>
      </c>
      <c r="AF966" s="183">
        <f>'Initial Info Client Demographic'!I952</f>
        <v>0</v>
      </c>
      <c r="AG966" s="183">
        <f>'Initial Info Client Demographic'!J952</f>
        <v>0</v>
      </c>
    </row>
    <row r="967" spans="1:33" ht="50.1" customHeight="1" x14ac:dyDescent="0.25">
      <c r="A967" s="2">
        <f t="shared" si="64"/>
        <v>940</v>
      </c>
      <c r="B967" s="321">
        <f>'Initial Info Client Demographic'!B953</f>
        <v>0</v>
      </c>
      <c r="C967" s="322">
        <f>'Initial Info Client Demographic'!C953</f>
        <v>0</v>
      </c>
      <c r="D967" s="229"/>
      <c r="E967" s="237"/>
      <c r="F967" s="234"/>
      <c r="G967" s="241"/>
      <c r="H967" s="243"/>
      <c r="I967" s="213"/>
      <c r="J967" s="214"/>
      <c r="K967" s="168"/>
      <c r="L967" s="167"/>
      <c r="M967" s="216"/>
      <c r="N967" s="141"/>
      <c r="O967" s="249">
        <f t="shared" si="61"/>
        <v>0</v>
      </c>
      <c r="P967" s="140"/>
      <c r="Q967" s="253">
        <f t="shared" si="62"/>
        <v>0</v>
      </c>
      <c r="R967" s="254">
        <f t="shared" si="63"/>
        <v>0</v>
      </c>
      <c r="S967" s="211"/>
      <c r="U967" s="257">
        <f>'Initial Info Client Demographic'!D953</f>
        <v>0</v>
      </c>
      <c r="W967" s="179">
        <f>'Initial Info Client Demographic'!E953</f>
        <v>0</v>
      </c>
      <c r="X967" s="182">
        <f>'Initial Info Client Demographic'!F953</f>
        <v>0</v>
      </c>
      <c r="Y967" s="183">
        <f>'Initial Info Client Demographic'!G953</f>
        <v>0</v>
      </c>
      <c r="Z967" s="179">
        <f>'Initial Info Client Demographic'!H953</f>
        <v>0</v>
      </c>
      <c r="AA967" s="182">
        <f>'Initial Info Client Demographic'!I953</f>
        <v>0</v>
      </c>
      <c r="AB967" s="183">
        <f>'Initial Info Client Demographic'!E953</f>
        <v>0</v>
      </c>
      <c r="AC967" s="183">
        <f>'Initial Info Client Demographic'!F953</f>
        <v>0</v>
      </c>
      <c r="AD967" s="183">
        <f>'Initial Info Client Demographic'!G953</f>
        <v>0</v>
      </c>
      <c r="AE967" s="183">
        <f>'Initial Info Client Demographic'!H953</f>
        <v>0</v>
      </c>
      <c r="AF967" s="183">
        <f>'Initial Info Client Demographic'!I953</f>
        <v>0</v>
      </c>
      <c r="AG967" s="183">
        <f>'Initial Info Client Demographic'!J953</f>
        <v>0</v>
      </c>
    </row>
    <row r="968" spans="1:33" ht="50.1" customHeight="1" x14ac:dyDescent="0.25">
      <c r="A968" s="2">
        <f t="shared" si="64"/>
        <v>941</v>
      </c>
      <c r="B968" s="319">
        <f>'Initial Info Client Demographic'!B954</f>
        <v>0</v>
      </c>
      <c r="C968" s="320">
        <f>'Initial Info Client Demographic'!C954</f>
        <v>0</v>
      </c>
      <c r="D968" s="244"/>
      <c r="E968" s="236"/>
      <c r="F968" s="259"/>
      <c r="G968" s="238"/>
      <c r="H968" s="242"/>
      <c r="I968" s="213"/>
      <c r="J968" s="214"/>
      <c r="K968" s="169"/>
      <c r="L968" s="166"/>
      <c r="M968" s="215"/>
      <c r="N968" s="123"/>
      <c r="O968" s="249">
        <f t="shared" si="61"/>
        <v>0</v>
      </c>
      <c r="P968" s="96"/>
      <c r="Q968" s="251">
        <f t="shared" si="62"/>
        <v>0</v>
      </c>
      <c r="R968" s="252">
        <f t="shared" si="63"/>
        <v>0</v>
      </c>
      <c r="S968" s="211"/>
      <c r="U968" s="257">
        <f>'Initial Info Client Demographic'!D954</f>
        <v>0</v>
      </c>
      <c r="W968" s="179">
        <f>'Initial Info Client Demographic'!E954</f>
        <v>0</v>
      </c>
      <c r="X968" s="182">
        <f>'Initial Info Client Demographic'!F954</f>
        <v>0</v>
      </c>
      <c r="Y968" s="183">
        <f>'Initial Info Client Demographic'!G954</f>
        <v>0</v>
      </c>
      <c r="Z968" s="179">
        <f>'Initial Info Client Demographic'!H954</f>
        <v>0</v>
      </c>
      <c r="AA968" s="182">
        <f>'Initial Info Client Demographic'!I954</f>
        <v>0</v>
      </c>
      <c r="AB968" s="183">
        <f>'Initial Info Client Demographic'!E954</f>
        <v>0</v>
      </c>
      <c r="AC968" s="183">
        <f>'Initial Info Client Demographic'!F954</f>
        <v>0</v>
      </c>
      <c r="AD968" s="183">
        <f>'Initial Info Client Demographic'!G954</f>
        <v>0</v>
      </c>
      <c r="AE968" s="183">
        <f>'Initial Info Client Demographic'!H954</f>
        <v>0</v>
      </c>
      <c r="AF968" s="183">
        <f>'Initial Info Client Demographic'!I954</f>
        <v>0</v>
      </c>
      <c r="AG968" s="183">
        <f>'Initial Info Client Demographic'!J954</f>
        <v>0</v>
      </c>
    </row>
    <row r="969" spans="1:33" ht="50.1" customHeight="1" x14ac:dyDescent="0.25">
      <c r="A969" s="2">
        <f t="shared" si="64"/>
        <v>942</v>
      </c>
      <c r="B969" s="321">
        <f>'Initial Info Client Demographic'!B955</f>
        <v>0</v>
      </c>
      <c r="C969" s="322">
        <f>'Initial Info Client Demographic'!C955</f>
        <v>0</v>
      </c>
      <c r="D969" s="229"/>
      <c r="E969" s="237"/>
      <c r="F969" s="234"/>
      <c r="G969" s="239"/>
      <c r="H969" s="243"/>
      <c r="I969" s="213"/>
      <c r="J969" s="214"/>
      <c r="K969" s="168"/>
      <c r="L969" s="167"/>
      <c r="M969" s="216"/>
      <c r="N969" s="141"/>
      <c r="O969" s="249">
        <f t="shared" si="61"/>
        <v>0</v>
      </c>
      <c r="P969" s="140"/>
      <c r="Q969" s="253">
        <f t="shared" si="62"/>
        <v>0</v>
      </c>
      <c r="R969" s="254">
        <f t="shared" si="63"/>
        <v>0</v>
      </c>
      <c r="S969" s="211"/>
      <c r="U969" s="257">
        <f>'Initial Info Client Demographic'!D955</f>
        <v>0</v>
      </c>
      <c r="W969" s="179">
        <f>'Initial Info Client Demographic'!E955</f>
        <v>0</v>
      </c>
      <c r="X969" s="182">
        <f>'Initial Info Client Demographic'!F955</f>
        <v>0</v>
      </c>
      <c r="Y969" s="183">
        <f>'Initial Info Client Demographic'!G955</f>
        <v>0</v>
      </c>
      <c r="Z969" s="179">
        <f>'Initial Info Client Demographic'!H955</f>
        <v>0</v>
      </c>
      <c r="AA969" s="182">
        <f>'Initial Info Client Demographic'!I955</f>
        <v>0</v>
      </c>
      <c r="AB969" s="183">
        <f>'Initial Info Client Demographic'!E955</f>
        <v>0</v>
      </c>
      <c r="AC969" s="183">
        <f>'Initial Info Client Demographic'!F955</f>
        <v>0</v>
      </c>
      <c r="AD969" s="183">
        <f>'Initial Info Client Demographic'!G955</f>
        <v>0</v>
      </c>
      <c r="AE969" s="183">
        <f>'Initial Info Client Demographic'!H955</f>
        <v>0</v>
      </c>
      <c r="AF969" s="183">
        <f>'Initial Info Client Demographic'!I955</f>
        <v>0</v>
      </c>
      <c r="AG969" s="183">
        <f>'Initial Info Client Demographic'!J955</f>
        <v>0</v>
      </c>
    </row>
    <row r="970" spans="1:33" ht="50.1" customHeight="1" x14ac:dyDescent="0.25">
      <c r="A970" s="2">
        <f t="shared" si="64"/>
        <v>943</v>
      </c>
      <c r="B970" s="319">
        <f>'Initial Info Client Demographic'!B956</f>
        <v>0</v>
      </c>
      <c r="C970" s="320">
        <f>'Initial Info Client Demographic'!C956</f>
        <v>0</v>
      </c>
      <c r="D970" s="244"/>
      <c r="E970" s="236"/>
      <c r="F970" s="259"/>
      <c r="G970" s="238"/>
      <c r="H970" s="242"/>
      <c r="I970" s="213"/>
      <c r="J970" s="214"/>
      <c r="K970" s="169"/>
      <c r="L970" s="166"/>
      <c r="M970" s="215"/>
      <c r="N970" s="123"/>
      <c r="O970" s="249">
        <f t="shared" si="61"/>
        <v>0</v>
      </c>
      <c r="P970" s="96"/>
      <c r="Q970" s="251">
        <f t="shared" si="62"/>
        <v>0</v>
      </c>
      <c r="R970" s="252">
        <f t="shared" si="63"/>
        <v>0</v>
      </c>
      <c r="S970" s="211"/>
      <c r="U970" s="257">
        <f>'Initial Info Client Demographic'!D956</f>
        <v>0</v>
      </c>
      <c r="W970" s="179">
        <f>'Initial Info Client Demographic'!E956</f>
        <v>0</v>
      </c>
      <c r="X970" s="182">
        <f>'Initial Info Client Demographic'!F956</f>
        <v>0</v>
      </c>
      <c r="Y970" s="183">
        <f>'Initial Info Client Demographic'!G956</f>
        <v>0</v>
      </c>
      <c r="Z970" s="179">
        <f>'Initial Info Client Demographic'!H956</f>
        <v>0</v>
      </c>
      <c r="AA970" s="182">
        <f>'Initial Info Client Demographic'!I956</f>
        <v>0</v>
      </c>
      <c r="AB970" s="183">
        <f>'Initial Info Client Demographic'!E956</f>
        <v>0</v>
      </c>
      <c r="AC970" s="183">
        <f>'Initial Info Client Demographic'!F956</f>
        <v>0</v>
      </c>
      <c r="AD970" s="183">
        <f>'Initial Info Client Demographic'!G956</f>
        <v>0</v>
      </c>
      <c r="AE970" s="183">
        <f>'Initial Info Client Demographic'!H956</f>
        <v>0</v>
      </c>
      <c r="AF970" s="183">
        <f>'Initial Info Client Demographic'!I956</f>
        <v>0</v>
      </c>
      <c r="AG970" s="183">
        <f>'Initial Info Client Demographic'!J956</f>
        <v>0</v>
      </c>
    </row>
    <row r="971" spans="1:33" ht="50.1" customHeight="1" x14ac:dyDescent="0.25">
      <c r="A971" s="2">
        <f t="shared" si="64"/>
        <v>944</v>
      </c>
      <c r="B971" s="321">
        <f>'Initial Info Client Demographic'!B957</f>
        <v>0</v>
      </c>
      <c r="C971" s="322">
        <f>'Initial Info Client Demographic'!C957</f>
        <v>0</v>
      </c>
      <c r="D971" s="229"/>
      <c r="E971" s="237"/>
      <c r="F971" s="234"/>
      <c r="G971" s="239"/>
      <c r="H971" s="243"/>
      <c r="I971" s="213"/>
      <c r="J971" s="214"/>
      <c r="K971" s="168"/>
      <c r="L971" s="167"/>
      <c r="M971" s="216"/>
      <c r="N971" s="141"/>
      <c r="O971" s="249">
        <f t="shared" si="61"/>
        <v>0</v>
      </c>
      <c r="P971" s="140"/>
      <c r="Q971" s="253">
        <f t="shared" si="62"/>
        <v>0</v>
      </c>
      <c r="R971" s="254">
        <f t="shared" si="63"/>
        <v>0</v>
      </c>
      <c r="S971" s="211"/>
      <c r="U971" s="257">
        <f>'Initial Info Client Demographic'!D957</f>
        <v>0</v>
      </c>
      <c r="W971" s="179">
        <f>'Initial Info Client Demographic'!E957</f>
        <v>0</v>
      </c>
      <c r="X971" s="182">
        <f>'Initial Info Client Demographic'!F957</f>
        <v>0</v>
      </c>
      <c r="Y971" s="183">
        <f>'Initial Info Client Demographic'!G957</f>
        <v>0</v>
      </c>
      <c r="Z971" s="179">
        <f>'Initial Info Client Demographic'!H957</f>
        <v>0</v>
      </c>
      <c r="AA971" s="182">
        <f>'Initial Info Client Demographic'!I957</f>
        <v>0</v>
      </c>
      <c r="AB971" s="183">
        <f>'Initial Info Client Demographic'!E957</f>
        <v>0</v>
      </c>
      <c r="AC971" s="183">
        <f>'Initial Info Client Demographic'!F957</f>
        <v>0</v>
      </c>
      <c r="AD971" s="183">
        <f>'Initial Info Client Demographic'!G957</f>
        <v>0</v>
      </c>
      <c r="AE971" s="183">
        <f>'Initial Info Client Demographic'!H957</f>
        <v>0</v>
      </c>
      <c r="AF971" s="183">
        <f>'Initial Info Client Demographic'!I957</f>
        <v>0</v>
      </c>
      <c r="AG971" s="183">
        <f>'Initial Info Client Demographic'!J957</f>
        <v>0</v>
      </c>
    </row>
    <row r="972" spans="1:33" ht="50.1" customHeight="1" x14ac:dyDescent="0.25">
      <c r="A972" s="2">
        <f t="shared" si="64"/>
        <v>945</v>
      </c>
      <c r="B972" s="319">
        <f>'Initial Info Client Demographic'!B958</f>
        <v>0</v>
      </c>
      <c r="C972" s="320">
        <f>'Initial Info Client Demographic'!C958</f>
        <v>0</v>
      </c>
      <c r="D972" s="244"/>
      <c r="E972" s="236"/>
      <c r="F972" s="259"/>
      <c r="G972" s="238"/>
      <c r="H972" s="242"/>
      <c r="I972" s="213"/>
      <c r="J972" s="214"/>
      <c r="K972" s="169"/>
      <c r="L972" s="166"/>
      <c r="M972" s="215"/>
      <c r="N972" s="123"/>
      <c r="O972" s="249">
        <f t="shared" si="61"/>
        <v>0</v>
      </c>
      <c r="P972" s="96"/>
      <c r="Q972" s="251">
        <f t="shared" si="62"/>
        <v>0</v>
      </c>
      <c r="R972" s="252">
        <f t="shared" si="63"/>
        <v>0</v>
      </c>
      <c r="S972" s="211"/>
      <c r="U972" s="257">
        <f>'Initial Info Client Demographic'!D958</f>
        <v>0</v>
      </c>
      <c r="W972" s="179">
        <f>'Initial Info Client Demographic'!E958</f>
        <v>0</v>
      </c>
      <c r="X972" s="182">
        <f>'Initial Info Client Demographic'!F958</f>
        <v>0</v>
      </c>
      <c r="Y972" s="183">
        <f>'Initial Info Client Demographic'!G958</f>
        <v>0</v>
      </c>
      <c r="Z972" s="179">
        <f>'Initial Info Client Demographic'!H958</f>
        <v>0</v>
      </c>
      <c r="AA972" s="182">
        <f>'Initial Info Client Demographic'!I958</f>
        <v>0</v>
      </c>
      <c r="AB972" s="183">
        <f>'Initial Info Client Demographic'!E958</f>
        <v>0</v>
      </c>
      <c r="AC972" s="183">
        <f>'Initial Info Client Demographic'!F958</f>
        <v>0</v>
      </c>
      <c r="AD972" s="183">
        <f>'Initial Info Client Demographic'!G958</f>
        <v>0</v>
      </c>
      <c r="AE972" s="183">
        <f>'Initial Info Client Demographic'!H958</f>
        <v>0</v>
      </c>
      <c r="AF972" s="183">
        <f>'Initial Info Client Demographic'!I958</f>
        <v>0</v>
      </c>
      <c r="AG972" s="183">
        <f>'Initial Info Client Demographic'!J958</f>
        <v>0</v>
      </c>
    </row>
    <row r="973" spans="1:33" ht="50.1" customHeight="1" x14ac:dyDescent="0.25">
      <c r="A973" s="2">
        <f t="shared" si="64"/>
        <v>946</v>
      </c>
      <c r="B973" s="321">
        <f>'Initial Info Client Demographic'!B959</f>
        <v>0</v>
      </c>
      <c r="C973" s="322">
        <f>'Initial Info Client Demographic'!C959</f>
        <v>0</v>
      </c>
      <c r="D973" s="229"/>
      <c r="E973" s="237"/>
      <c r="F973" s="234"/>
      <c r="G973" s="239"/>
      <c r="H973" s="243"/>
      <c r="I973" s="213"/>
      <c r="J973" s="214"/>
      <c r="K973" s="168"/>
      <c r="L973" s="167"/>
      <c r="M973" s="216"/>
      <c r="N973" s="141"/>
      <c r="O973" s="249">
        <f t="shared" si="61"/>
        <v>0</v>
      </c>
      <c r="P973" s="140"/>
      <c r="Q973" s="253">
        <f t="shared" si="62"/>
        <v>0</v>
      </c>
      <c r="R973" s="254">
        <f t="shared" si="63"/>
        <v>0</v>
      </c>
      <c r="S973" s="211"/>
      <c r="U973" s="257">
        <f>'Initial Info Client Demographic'!D959</f>
        <v>0</v>
      </c>
      <c r="W973" s="179">
        <f>'Initial Info Client Demographic'!E959</f>
        <v>0</v>
      </c>
      <c r="X973" s="182">
        <f>'Initial Info Client Demographic'!F959</f>
        <v>0</v>
      </c>
      <c r="Y973" s="183">
        <f>'Initial Info Client Demographic'!G959</f>
        <v>0</v>
      </c>
      <c r="Z973" s="179">
        <f>'Initial Info Client Demographic'!H959</f>
        <v>0</v>
      </c>
      <c r="AA973" s="182">
        <f>'Initial Info Client Demographic'!I959</f>
        <v>0</v>
      </c>
      <c r="AB973" s="183">
        <f>'Initial Info Client Demographic'!E959</f>
        <v>0</v>
      </c>
      <c r="AC973" s="183">
        <f>'Initial Info Client Demographic'!F959</f>
        <v>0</v>
      </c>
      <c r="AD973" s="183">
        <f>'Initial Info Client Demographic'!G959</f>
        <v>0</v>
      </c>
      <c r="AE973" s="183">
        <f>'Initial Info Client Demographic'!H959</f>
        <v>0</v>
      </c>
      <c r="AF973" s="183">
        <f>'Initial Info Client Demographic'!I959</f>
        <v>0</v>
      </c>
      <c r="AG973" s="183">
        <f>'Initial Info Client Demographic'!J959</f>
        <v>0</v>
      </c>
    </row>
    <row r="974" spans="1:33" ht="50.1" customHeight="1" x14ac:dyDescent="0.25">
      <c r="A974" s="2">
        <f t="shared" si="64"/>
        <v>947</v>
      </c>
      <c r="B974" s="319">
        <f>'Initial Info Client Demographic'!B960</f>
        <v>0</v>
      </c>
      <c r="C974" s="320">
        <f>'Initial Info Client Demographic'!C960</f>
        <v>0</v>
      </c>
      <c r="D974" s="244"/>
      <c r="E974" s="236"/>
      <c r="F974" s="259"/>
      <c r="G974" s="238"/>
      <c r="H974" s="242"/>
      <c r="I974" s="213"/>
      <c r="J974" s="214"/>
      <c r="K974" s="169"/>
      <c r="L974" s="166"/>
      <c r="M974" s="215"/>
      <c r="N974" s="123"/>
      <c r="O974" s="249">
        <f t="shared" si="61"/>
        <v>0</v>
      </c>
      <c r="P974" s="96"/>
      <c r="Q974" s="251">
        <f t="shared" si="62"/>
        <v>0</v>
      </c>
      <c r="R974" s="252">
        <f t="shared" si="63"/>
        <v>0</v>
      </c>
      <c r="S974" s="211"/>
      <c r="U974" s="257">
        <f>'Initial Info Client Demographic'!D960</f>
        <v>0</v>
      </c>
      <c r="W974" s="179">
        <f>'Initial Info Client Demographic'!E960</f>
        <v>0</v>
      </c>
      <c r="X974" s="182">
        <f>'Initial Info Client Demographic'!F960</f>
        <v>0</v>
      </c>
      <c r="Y974" s="183">
        <f>'Initial Info Client Demographic'!G960</f>
        <v>0</v>
      </c>
      <c r="Z974" s="179">
        <f>'Initial Info Client Demographic'!H960</f>
        <v>0</v>
      </c>
      <c r="AA974" s="182">
        <f>'Initial Info Client Demographic'!I960</f>
        <v>0</v>
      </c>
      <c r="AB974" s="183">
        <f>'Initial Info Client Demographic'!E960</f>
        <v>0</v>
      </c>
      <c r="AC974" s="183">
        <f>'Initial Info Client Demographic'!F960</f>
        <v>0</v>
      </c>
      <c r="AD974" s="183">
        <f>'Initial Info Client Demographic'!G960</f>
        <v>0</v>
      </c>
      <c r="AE974" s="183">
        <f>'Initial Info Client Demographic'!H960</f>
        <v>0</v>
      </c>
      <c r="AF974" s="183">
        <f>'Initial Info Client Demographic'!I960</f>
        <v>0</v>
      </c>
      <c r="AG974" s="183">
        <f>'Initial Info Client Demographic'!J960</f>
        <v>0</v>
      </c>
    </row>
    <row r="975" spans="1:33" ht="50.1" customHeight="1" x14ac:dyDescent="0.25">
      <c r="A975" s="2">
        <f t="shared" si="64"/>
        <v>948</v>
      </c>
      <c r="B975" s="321">
        <f>'Initial Info Client Demographic'!B961</f>
        <v>0</v>
      </c>
      <c r="C975" s="322">
        <f>'Initial Info Client Demographic'!C961</f>
        <v>0</v>
      </c>
      <c r="D975" s="229"/>
      <c r="E975" s="237"/>
      <c r="F975" s="234"/>
      <c r="G975" s="239"/>
      <c r="H975" s="243"/>
      <c r="I975" s="213"/>
      <c r="J975" s="214"/>
      <c r="K975" s="168"/>
      <c r="L975" s="167"/>
      <c r="M975" s="216"/>
      <c r="N975" s="141"/>
      <c r="O975" s="249">
        <f t="shared" si="61"/>
        <v>0</v>
      </c>
      <c r="P975" s="140"/>
      <c r="Q975" s="253">
        <f t="shared" si="62"/>
        <v>0</v>
      </c>
      <c r="R975" s="254">
        <f t="shared" si="63"/>
        <v>0</v>
      </c>
      <c r="S975" s="211"/>
      <c r="U975" s="257">
        <f>'Initial Info Client Demographic'!D961</f>
        <v>0</v>
      </c>
      <c r="W975" s="179">
        <f>'Initial Info Client Demographic'!E961</f>
        <v>0</v>
      </c>
      <c r="X975" s="182">
        <f>'Initial Info Client Demographic'!F961</f>
        <v>0</v>
      </c>
      <c r="Y975" s="183">
        <f>'Initial Info Client Demographic'!G961</f>
        <v>0</v>
      </c>
      <c r="Z975" s="179">
        <f>'Initial Info Client Demographic'!H961</f>
        <v>0</v>
      </c>
      <c r="AA975" s="182">
        <f>'Initial Info Client Demographic'!I961</f>
        <v>0</v>
      </c>
      <c r="AB975" s="183">
        <f>'Initial Info Client Demographic'!E961</f>
        <v>0</v>
      </c>
      <c r="AC975" s="183">
        <f>'Initial Info Client Demographic'!F961</f>
        <v>0</v>
      </c>
      <c r="AD975" s="183">
        <f>'Initial Info Client Demographic'!G961</f>
        <v>0</v>
      </c>
      <c r="AE975" s="183">
        <f>'Initial Info Client Demographic'!H961</f>
        <v>0</v>
      </c>
      <c r="AF975" s="183">
        <f>'Initial Info Client Demographic'!I961</f>
        <v>0</v>
      </c>
      <c r="AG975" s="183">
        <f>'Initial Info Client Demographic'!J961</f>
        <v>0</v>
      </c>
    </row>
    <row r="976" spans="1:33" ht="50.1" customHeight="1" x14ac:dyDescent="0.25">
      <c r="A976" s="2">
        <f t="shared" si="64"/>
        <v>949</v>
      </c>
      <c r="B976" s="319">
        <f>'Initial Info Client Demographic'!B962</f>
        <v>0</v>
      </c>
      <c r="C976" s="320">
        <f>'Initial Info Client Demographic'!C962</f>
        <v>0</v>
      </c>
      <c r="D976" s="244"/>
      <c r="E976" s="236"/>
      <c r="F976" s="259"/>
      <c r="G976" s="240"/>
      <c r="H976" s="242"/>
      <c r="I976" s="213"/>
      <c r="J976" s="214"/>
      <c r="K976" s="169"/>
      <c r="L976" s="166"/>
      <c r="M976" s="215"/>
      <c r="N976" s="123"/>
      <c r="O976" s="249">
        <f t="shared" si="61"/>
        <v>0</v>
      </c>
      <c r="P976" s="96"/>
      <c r="Q976" s="251">
        <f t="shared" si="62"/>
        <v>0</v>
      </c>
      <c r="R976" s="252">
        <f t="shared" si="63"/>
        <v>0</v>
      </c>
      <c r="S976" s="211"/>
      <c r="U976" s="257">
        <f>'Initial Info Client Demographic'!D962</f>
        <v>0</v>
      </c>
      <c r="W976" s="179">
        <f>'Initial Info Client Demographic'!E962</f>
        <v>0</v>
      </c>
      <c r="X976" s="182">
        <f>'Initial Info Client Demographic'!F962</f>
        <v>0</v>
      </c>
      <c r="Y976" s="183">
        <f>'Initial Info Client Demographic'!G962</f>
        <v>0</v>
      </c>
      <c r="Z976" s="179">
        <f>'Initial Info Client Demographic'!H962</f>
        <v>0</v>
      </c>
      <c r="AA976" s="182">
        <f>'Initial Info Client Demographic'!I962</f>
        <v>0</v>
      </c>
      <c r="AB976" s="183">
        <f>'Initial Info Client Demographic'!E962</f>
        <v>0</v>
      </c>
      <c r="AC976" s="183">
        <f>'Initial Info Client Demographic'!F962</f>
        <v>0</v>
      </c>
      <c r="AD976" s="183">
        <f>'Initial Info Client Demographic'!G962</f>
        <v>0</v>
      </c>
      <c r="AE976" s="183">
        <f>'Initial Info Client Demographic'!H962</f>
        <v>0</v>
      </c>
      <c r="AF976" s="183">
        <f>'Initial Info Client Demographic'!I962</f>
        <v>0</v>
      </c>
      <c r="AG976" s="183">
        <f>'Initial Info Client Demographic'!J962</f>
        <v>0</v>
      </c>
    </row>
    <row r="977" spans="1:33" ht="50.1" customHeight="1" x14ac:dyDescent="0.25">
      <c r="A977" s="2">
        <f t="shared" si="64"/>
        <v>950</v>
      </c>
      <c r="B977" s="321">
        <f>'Initial Info Client Demographic'!B963</f>
        <v>0</v>
      </c>
      <c r="C977" s="322">
        <f>'Initial Info Client Demographic'!C963</f>
        <v>0</v>
      </c>
      <c r="D977" s="229"/>
      <c r="E977" s="237"/>
      <c r="F977" s="234"/>
      <c r="G977" s="241"/>
      <c r="H977" s="243"/>
      <c r="I977" s="213"/>
      <c r="J977" s="214"/>
      <c r="K977" s="168"/>
      <c r="L977" s="167"/>
      <c r="M977" s="216"/>
      <c r="N977" s="141"/>
      <c r="O977" s="249">
        <f t="shared" si="61"/>
        <v>0</v>
      </c>
      <c r="P977" s="140"/>
      <c r="Q977" s="253">
        <f t="shared" si="62"/>
        <v>0</v>
      </c>
      <c r="R977" s="254">
        <f t="shared" si="63"/>
        <v>0</v>
      </c>
      <c r="S977" s="211"/>
      <c r="U977" s="257">
        <f>'Initial Info Client Demographic'!D963</f>
        <v>0</v>
      </c>
      <c r="W977" s="179">
        <f>'Initial Info Client Demographic'!E963</f>
        <v>0</v>
      </c>
      <c r="X977" s="182">
        <f>'Initial Info Client Demographic'!F963</f>
        <v>0</v>
      </c>
      <c r="Y977" s="183">
        <f>'Initial Info Client Demographic'!G963</f>
        <v>0</v>
      </c>
      <c r="Z977" s="179">
        <f>'Initial Info Client Demographic'!H963</f>
        <v>0</v>
      </c>
      <c r="AA977" s="182">
        <f>'Initial Info Client Demographic'!I963</f>
        <v>0</v>
      </c>
      <c r="AB977" s="183">
        <f>'Initial Info Client Demographic'!E963</f>
        <v>0</v>
      </c>
      <c r="AC977" s="183">
        <f>'Initial Info Client Demographic'!F963</f>
        <v>0</v>
      </c>
      <c r="AD977" s="183">
        <f>'Initial Info Client Demographic'!G963</f>
        <v>0</v>
      </c>
      <c r="AE977" s="183">
        <f>'Initial Info Client Demographic'!H963</f>
        <v>0</v>
      </c>
      <c r="AF977" s="183">
        <f>'Initial Info Client Demographic'!I963</f>
        <v>0</v>
      </c>
      <c r="AG977" s="183">
        <f>'Initial Info Client Demographic'!J963</f>
        <v>0</v>
      </c>
    </row>
    <row r="978" spans="1:33" ht="50.1" customHeight="1" x14ac:dyDescent="0.25">
      <c r="A978" s="2">
        <f t="shared" si="64"/>
        <v>951</v>
      </c>
      <c r="B978" s="319">
        <f>'Initial Info Client Demographic'!B964</f>
        <v>0</v>
      </c>
      <c r="C978" s="320">
        <f>'Initial Info Client Demographic'!C964</f>
        <v>0</v>
      </c>
      <c r="D978" s="244"/>
      <c r="E978" s="236"/>
      <c r="F978" s="259"/>
      <c r="G978" s="238"/>
      <c r="H978" s="242"/>
      <c r="I978" s="213"/>
      <c r="J978" s="214"/>
      <c r="K978" s="169"/>
      <c r="L978" s="166"/>
      <c r="M978" s="215"/>
      <c r="N978" s="123"/>
      <c r="O978" s="249">
        <f t="shared" si="61"/>
        <v>0</v>
      </c>
      <c r="P978" s="96"/>
      <c r="Q978" s="251">
        <f t="shared" si="62"/>
        <v>0</v>
      </c>
      <c r="R978" s="252">
        <f t="shared" si="63"/>
        <v>0</v>
      </c>
      <c r="S978" s="211"/>
      <c r="U978" s="257">
        <f>'Initial Info Client Demographic'!D964</f>
        <v>0</v>
      </c>
      <c r="W978" s="179">
        <f>'Initial Info Client Demographic'!E964</f>
        <v>0</v>
      </c>
      <c r="X978" s="182">
        <f>'Initial Info Client Demographic'!F964</f>
        <v>0</v>
      </c>
      <c r="Y978" s="183">
        <f>'Initial Info Client Demographic'!G964</f>
        <v>0</v>
      </c>
      <c r="Z978" s="179">
        <f>'Initial Info Client Demographic'!H964</f>
        <v>0</v>
      </c>
      <c r="AA978" s="182">
        <f>'Initial Info Client Demographic'!I964</f>
        <v>0</v>
      </c>
      <c r="AB978" s="183">
        <f>'Initial Info Client Demographic'!E964</f>
        <v>0</v>
      </c>
      <c r="AC978" s="183">
        <f>'Initial Info Client Demographic'!F964</f>
        <v>0</v>
      </c>
      <c r="AD978" s="183">
        <f>'Initial Info Client Demographic'!G964</f>
        <v>0</v>
      </c>
      <c r="AE978" s="183">
        <f>'Initial Info Client Demographic'!H964</f>
        <v>0</v>
      </c>
      <c r="AF978" s="183">
        <f>'Initial Info Client Demographic'!I964</f>
        <v>0</v>
      </c>
      <c r="AG978" s="183">
        <f>'Initial Info Client Demographic'!J964</f>
        <v>0</v>
      </c>
    </row>
    <row r="979" spans="1:33" ht="50.1" customHeight="1" x14ac:dyDescent="0.25">
      <c r="A979" s="2">
        <f t="shared" si="64"/>
        <v>952</v>
      </c>
      <c r="B979" s="321">
        <f>'Initial Info Client Demographic'!B965</f>
        <v>0</v>
      </c>
      <c r="C979" s="322">
        <f>'Initial Info Client Demographic'!C965</f>
        <v>0</v>
      </c>
      <c r="D979" s="229"/>
      <c r="E979" s="237"/>
      <c r="F979" s="234"/>
      <c r="G979" s="239"/>
      <c r="H979" s="243"/>
      <c r="I979" s="213"/>
      <c r="J979" s="214"/>
      <c r="K979" s="168"/>
      <c r="L979" s="167"/>
      <c r="M979" s="216"/>
      <c r="N979" s="141"/>
      <c r="O979" s="249">
        <f t="shared" si="61"/>
        <v>0</v>
      </c>
      <c r="P979" s="140"/>
      <c r="Q979" s="253">
        <f t="shared" si="62"/>
        <v>0</v>
      </c>
      <c r="R979" s="254">
        <f t="shared" si="63"/>
        <v>0</v>
      </c>
      <c r="S979" s="211"/>
      <c r="U979" s="257">
        <f>'Initial Info Client Demographic'!D965</f>
        <v>0</v>
      </c>
      <c r="W979" s="179">
        <f>'Initial Info Client Demographic'!E965</f>
        <v>0</v>
      </c>
      <c r="X979" s="182">
        <f>'Initial Info Client Demographic'!F965</f>
        <v>0</v>
      </c>
      <c r="Y979" s="183">
        <f>'Initial Info Client Demographic'!G965</f>
        <v>0</v>
      </c>
      <c r="Z979" s="179">
        <f>'Initial Info Client Demographic'!H965</f>
        <v>0</v>
      </c>
      <c r="AA979" s="182">
        <f>'Initial Info Client Demographic'!I965</f>
        <v>0</v>
      </c>
      <c r="AB979" s="183">
        <f>'Initial Info Client Demographic'!E965</f>
        <v>0</v>
      </c>
      <c r="AC979" s="183">
        <f>'Initial Info Client Demographic'!F965</f>
        <v>0</v>
      </c>
      <c r="AD979" s="183">
        <f>'Initial Info Client Demographic'!G965</f>
        <v>0</v>
      </c>
      <c r="AE979" s="183">
        <f>'Initial Info Client Demographic'!H965</f>
        <v>0</v>
      </c>
      <c r="AF979" s="183">
        <f>'Initial Info Client Demographic'!I965</f>
        <v>0</v>
      </c>
      <c r="AG979" s="183">
        <f>'Initial Info Client Demographic'!J965</f>
        <v>0</v>
      </c>
    </row>
    <row r="980" spans="1:33" ht="50.1" customHeight="1" x14ac:dyDescent="0.25">
      <c r="A980" s="2">
        <f t="shared" si="64"/>
        <v>953</v>
      </c>
      <c r="B980" s="319">
        <f>'Initial Info Client Demographic'!B966</f>
        <v>0</v>
      </c>
      <c r="C980" s="320">
        <f>'Initial Info Client Demographic'!C966</f>
        <v>0</v>
      </c>
      <c r="D980" s="244"/>
      <c r="E980" s="236"/>
      <c r="F980" s="259"/>
      <c r="G980" s="238"/>
      <c r="H980" s="242"/>
      <c r="I980" s="213"/>
      <c r="J980" s="214"/>
      <c r="K980" s="169"/>
      <c r="L980" s="166"/>
      <c r="M980" s="215"/>
      <c r="N980" s="123"/>
      <c r="O980" s="249">
        <f t="shared" si="61"/>
        <v>0</v>
      </c>
      <c r="P980" s="96"/>
      <c r="Q980" s="251">
        <f t="shared" si="62"/>
        <v>0</v>
      </c>
      <c r="R980" s="252">
        <f t="shared" si="63"/>
        <v>0</v>
      </c>
      <c r="S980" s="211"/>
      <c r="U980" s="257">
        <f>'Initial Info Client Demographic'!D966</f>
        <v>0</v>
      </c>
      <c r="W980" s="179">
        <f>'Initial Info Client Demographic'!E966</f>
        <v>0</v>
      </c>
      <c r="X980" s="182">
        <f>'Initial Info Client Demographic'!F966</f>
        <v>0</v>
      </c>
      <c r="Y980" s="183">
        <f>'Initial Info Client Demographic'!G966</f>
        <v>0</v>
      </c>
      <c r="Z980" s="179">
        <f>'Initial Info Client Demographic'!H966</f>
        <v>0</v>
      </c>
      <c r="AA980" s="182">
        <f>'Initial Info Client Demographic'!I966</f>
        <v>0</v>
      </c>
      <c r="AB980" s="183">
        <f>'Initial Info Client Demographic'!E966</f>
        <v>0</v>
      </c>
      <c r="AC980" s="183">
        <f>'Initial Info Client Demographic'!F966</f>
        <v>0</v>
      </c>
      <c r="AD980" s="183">
        <f>'Initial Info Client Demographic'!G966</f>
        <v>0</v>
      </c>
      <c r="AE980" s="183">
        <f>'Initial Info Client Demographic'!H966</f>
        <v>0</v>
      </c>
      <c r="AF980" s="183">
        <f>'Initial Info Client Demographic'!I966</f>
        <v>0</v>
      </c>
      <c r="AG980" s="183">
        <f>'Initial Info Client Demographic'!J966</f>
        <v>0</v>
      </c>
    </row>
    <row r="981" spans="1:33" ht="50.1" customHeight="1" x14ac:dyDescent="0.25">
      <c r="A981" s="2">
        <f t="shared" si="64"/>
        <v>954</v>
      </c>
      <c r="B981" s="321">
        <f>'Initial Info Client Demographic'!B967</f>
        <v>0</v>
      </c>
      <c r="C981" s="322">
        <f>'Initial Info Client Demographic'!C967</f>
        <v>0</v>
      </c>
      <c r="D981" s="229"/>
      <c r="E981" s="237"/>
      <c r="F981" s="234"/>
      <c r="G981" s="239"/>
      <c r="H981" s="243"/>
      <c r="I981" s="213"/>
      <c r="J981" s="214"/>
      <c r="K981" s="168"/>
      <c r="L981" s="167"/>
      <c r="M981" s="216"/>
      <c r="N981" s="141"/>
      <c r="O981" s="249">
        <f t="shared" si="61"/>
        <v>0</v>
      </c>
      <c r="P981" s="140"/>
      <c r="Q981" s="253">
        <f t="shared" si="62"/>
        <v>0</v>
      </c>
      <c r="R981" s="254">
        <f t="shared" si="63"/>
        <v>0</v>
      </c>
      <c r="S981" s="211"/>
      <c r="U981" s="257">
        <f>'Initial Info Client Demographic'!D967</f>
        <v>0</v>
      </c>
      <c r="W981" s="179">
        <f>'Initial Info Client Demographic'!E967</f>
        <v>0</v>
      </c>
      <c r="X981" s="182">
        <f>'Initial Info Client Demographic'!F967</f>
        <v>0</v>
      </c>
      <c r="Y981" s="183">
        <f>'Initial Info Client Demographic'!G967</f>
        <v>0</v>
      </c>
      <c r="Z981" s="179">
        <f>'Initial Info Client Demographic'!H967</f>
        <v>0</v>
      </c>
      <c r="AA981" s="182">
        <f>'Initial Info Client Demographic'!I967</f>
        <v>0</v>
      </c>
      <c r="AB981" s="183">
        <f>'Initial Info Client Demographic'!E967</f>
        <v>0</v>
      </c>
      <c r="AC981" s="183">
        <f>'Initial Info Client Demographic'!F967</f>
        <v>0</v>
      </c>
      <c r="AD981" s="183">
        <f>'Initial Info Client Demographic'!G967</f>
        <v>0</v>
      </c>
      <c r="AE981" s="183">
        <f>'Initial Info Client Demographic'!H967</f>
        <v>0</v>
      </c>
      <c r="AF981" s="183">
        <f>'Initial Info Client Demographic'!I967</f>
        <v>0</v>
      </c>
      <c r="AG981" s="183">
        <f>'Initial Info Client Demographic'!J967</f>
        <v>0</v>
      </c>
    </row>
    <row r="982" spans="1:33" ht="50.1" customHeight="1" x14ac:dyDescent="0.25">
      <c r="A982" s="2">
        <f t="shared" si="64"/>
        <v>955</v>
      </c>
      <c r="B982" s="319">
        <f>'Initial Info Client Demographic'!B968</f>
        <v>0</v>
      </c>
      <c r="C982" s="320">
        <f>'Initial Info Client Demographic'!C968</f>
        <v>0</v>
      </c>
      <c r="D982" s="244"/>
      <c r="E982" s="236"/>
      <c r="F982" s="259"/>
      <c r="G982" s="238"/>
      <c r="H982" s="242"/>
      <c r="I982" s="213"/>
      <c r="J982" s="214"/>
      <c r="K982" s="169"/>
      <c r="L982" s="166"/>
      <c r="M982" s="215"/>
      <c r="N982" s="123"/>
      <c r="O982" s="249">
        <f t="shared" si="61"/>
        <v>0</v>
      </c>
      <c r="P982" s="96"/>
      <c r="Q982" s="251">
        <f t="shared" si="62"/>
        <v>0</v>
      </c>
      <c r="R982" s="252">
        <f t="shared" si="63"/>
        <v>0</v>
      </c>
      <c r="S982" s="211"/>
      <c r="U982" s="257">
        <f>'Initial Info Client Demographic'!D968</f>
        <v>0</v>
      </c>
      <c r="W982" s="179">
        <f>'Initial Info Client Demographic'!E968</f>
        <v>0</v>
      </c>
      <c r="X982" s="182">
        <f>'Initial Info Client Demographic'!F968</f>
        <v>0</v>
      </c>
      <c r="Y982" s="183">
        <f>'Initial Info Client Demographic'!G968</f>
        <v>0</v>
      </c>
      <c r="Z982" s="179">
        <f>'Initial Info Client Demographic'!H968</f>
        <v>0</v>
      </c>
      <c r="AA982" s="182">
        <f>'Initial Info Client Demographic'!I968</f>
        <v>0</v>
      </c>
      <c r="AB982" s="183">
        <f>'Initial Info Client Demographic'!E968</f>
        <v>0</v>
      </c>
      <c r="AC982" s="183">
        <f>'Initial Info Client Demographic'!F968</f>
        <v>0</v>
      </c>
      <c r="AD982" s="183">
        <f>'Initial Info Client Demographic'!G968</f>
        <v>0</v>
      </c>
      <c r="AE982" s="183">
        <f>'Initial Info Client Demographic'!H968</f>
        <v>0</v>
      </c>
      <c r="AF982" s="183">
        <f>'Initial Info Client Demographic'!I968</f>
        <v>0</v>
      </c>
      <c r="AG982" s="183">
        <f>'Initial Info Client Demographic'!J968</f>
        <v>0</v>
      </c>
    </row>
    <row r="983" spans="1:33" ht="50.1" customHeight="1" x14ac:dyDescent="0.25">
      <c r="A983" s="2">
        <f t="shared" si="64"/>
        <v>956</v>
      </c>
      <c r="B983" s="321">
        <f>'Initial Info Client Demographic'!B969</f>
        <v>0</v>
      </c>
      <c r="C983" s="322">
        <f>'Initial Info Client Demographic'!C969</f>
        <v>0</v>
      </c>
      <c r="D983" s="229"/>
      <c r="E983" s="237"/>
      <c r="F983" s="234"/>
      <c r="G983" s="239"/>
      <c r="H983" s="243"/>
      <c r="I983" s="213"/>
      <c r="J983" s="214"/>
      <c r="K983" s="168"/>
      <c r="L983" s="167"/>
      <c r="M983" s="216"/>
      <c r="N983" s="141"/>
      <c r="O983" s="249">
        <f t="shared" si="61"/>
        <v>0</v>
      </c>
      <c r="P983" s="140"/>
      <c r="Q983" s="253">
        <f t="shared" si="62"/>
        <v>0</v>
      </c>
      <c r="R983" s="254">
        <f t="shared" si="63"/>
        <v>0</v>
      </c>
      <c r="S983" s="211"/>
      <c r="U983" s="257">
        <f>'Initial Info Client Demographic'!D969</f>
        <v>0</v>
      </c>
      <c r="W983" s="179">
        <f>'Initial Info Client Demographic'!E969</f>
        <v>0</v>
      </c>
      <c r="X983" s="182">
        <f>'Initial Info Client Demographic'!F969</f>
        <v>0</v>
      </c>
      <c r="Y983" s="183">
        <f>'Initial Info Client Demographic'!G969</f>
        <v>0</v>
      </c>
      <c r="Z983" s="179">
        <f>'Initial Info Client Demographic'!H969</f>
        <v>0</v>
      </c>
      <c r="AA983" s="182">
        <f>'Initial Info Client Demographic'!I969</f>
        <v>0</v>
      </c>
      <c r="AB983" s="183">
        <f>'Initial Info Client Demographic'!E969</f>
        <v>0</v>
      </c>
      <c r="AC983" s="183">
        <f>'Initial Info Client Demographic'!F969</f>
        <v>0</v>
      </c>
      <c r="AD983" s="183">
        <f>'Initial Info Client Demographic'!G969</f>
        <v>0</v>
      </c>
      <c r="AE983" s="183">
        <f>'Initial Info Client Demographic'!H969</f>
        <v>0</v>
      </c>
      <c r="AF983" s="183">
        <f>'Initial Info Client Demographic'!I969</f>
        <v>0</v>
      </c>
      <c r="AG983" s="183">
        <f>'Initial Info Client Demographic'!J969</f>
        <v>0</v>
      </c>
    </row>
    <row r="984" spans="1:33" ht="50.1" customHeight="1" x14ac:dyDescent="0.25">
      <c r="A984" s="2">
        <f t="shared" si="64"/>
        <v>957</v>
      </c>
      <c r="B984" s="319">
        <f>'Initial Info Client Demographic'!B970</f>
        <v>0</v>
      </c>
      <c r="C984" s="320">
        <f>'Initial Info Client Demographic'!C970</f>
        <v>0</v>
      </c>
      <c r="D984" s="244"/>
      <c r="E984" s="236"/>
      <c r="F984" s="259"/>
      <c r="G984" s="238"/>
      <c r="H984" s="242"/>
      <c r="I984" s="213"/>
      <c r="J984" s="214"/>
      <c r="K984" s="169"/>
      <c r="L984" s="166"/>
      <c r="M984" s="215"/>
      <c r="N984" s="123"/>
      <c r="O984" s="249">
        <f t="shared" si="61"/>
        <v>0</v>
      </c>
      <c r="P984" s="96"/>
      <c r="Q984" s="251">
        <f t="shared" si="62"/>
        <v>0</v>
      </c>
      <c r="R984" s="252">
        <f t="shared" si="63"/>
        <v>0</v>
      </c>
      <c r="S984" s="211"/>
      <c r="U984" s="257">
        <f>'Initial Info Client Demographic'!D970</f>
        <v>0</v>
      </c>
      <c r="W984" s="179">
        <f>'Initial Info Client Demographic'!E970</f>
        <v>0</v>
      </c>
      <c r="X984" s="182">
        <f>'Initial Info Client Demographic'!F970</f>
        <v>0</v>
      </c>
      <c r="Y984" s="183">
        <f>'Initial Info Client Demographic'!G970</f>
        <v>0</v>
      </c>
      <c r="Z984" s="179">
        <f>'Initial Info Client Demographic'!H970</f>
        <v>0</v>
      </c>
      <c r="AA984" s="182">
        <f>'Initial Info Client Demographic'!I970</f>
        <v>0</v>
      </c>
      <c r="AB984" s="183">
        <f>'Initial Info Client Demographic'!E970</f>
        <v>0</v>
      </c>
      <c r="AC984" s="183">
        <f>'Initial Info Client Demographic'!F970</f>
        <v>0</v>
      </c>
      <c r="AD984" s="183">
        <f>'Initial Info Client Demographic'!G970</f>
        <v>0</v>
      </c>
      <c r="AE984" s="183">
        <f>'Initial Info Client Demographic'!H970</f>
        <v>0</v>
      </c>
      <c r="AF984" s="183">
        <f>'Initial Info Client Demographic'!I970</f>
        <v>0</v>
      </c>
      <c r="AG984" s="183">
        <f>'Initial Info Client Demographic'!J970</f>
        <v>0</v>
      </c>
    </row>
    <row r="985" spans="1:33" ht="50.1" customHeight="1" x14ac:dyDescent="0.25">
      <c r="A985" s="2">
        <f t="shared" si="64"/>
        <v>958</v>
      </c>
      <c r="B985" s="321">
        <f>'Initial Info Client Demographic'!B971</f>
        <v>0</v>
      </c>
      <c r="C985" s="322">
        <f>'Initial Info Client Demographic'!C971</f>
        <v>0</v>
      </c>
      <c r="D985" s="229"/>
      <c r="E985" s="237"/>
      <c r="F985" s="234"/>
      <c r="G985" s="239"/>
      <c r="H985" s="243"/>
      <c r="I985" s="213"/>
      <c r="J985" s="214"/>
      <c r="K985" s="168"/>
      <c r="L985" s="167"/>
      <c r="M985" s="216"/>
      <c r="N985" s="141"/>
      <c r="O985" s="249">
        <f t="shared" si="61"/>
        <v>0</v>
      </c>
      <c r="P985" s="140"/>
      <c r="Q985" s="253">
        <f t="shared" si="62"/>
        <v>0</v>
      </c>
      <c r="R985" s="254">
        <f t="shared" si="63"/>
        <v>0</v>
      </c>
      <c r="S985" s="211"/>
      <c r="U985" s="257">
        <f>'Initial Info Client Demographic'!D971</f>
        <v>0</v>
      </c>
      <c r="W985" s="179">
        <f>'Initial Info Client Demographic'!E971</f>
        <v>0</v>
      </c>
      <c r="X985" s="182">
        <f>'Initial Info Client Demographic'!F971</f>
        <v>0</v>
      </c>
      <c r="Y985" s="183">
        <f>'Initial Info Client Demographic'!G971</f>
        <v>0</v>
      </c>
      <c r="Z985" s="179">
        <f>'Initial Info Client Demographic'!H971</f>
        <v>0</v>
      </c>
      <c r="AA985" s="182">
        <f>'Initial Info Client Demographic'!I971</f>
        <v>0</v>
      </c>
      <c r="AB985" s="183">
        <f>'Initial Info Client Demographic'!E971</f>
        <v>0</v>
      </c>
      <c r="AC985" s="183">
        <f>'Initial Info Client Demographic'!F971</f>
        <v>0</v>
      </c>
      <c r="AD985" s="183">
        <f>'Initial Info Client Demographic'!G971</f>
        <v>0</v>
      </c>
      <c r="AE985" s="183">
        <f>'Initial Info Client Demographic'!H971</f>
        <v>0</v>
      </c>
      <c r="AF985" s="183">
        <f>'Initial Info Client Demographic'!I971</f>
        <v>0</v>
      </c>
      <c r="AG985" s="183">
        <f>'Initial Info Client Demographic'!J971</f>
        <v>0</v>
      </c>
    </row>
    <row r="986" spans="1:33" ht="50.1" customHeight="1" x14ac:dyDescent="0.25">
      <c r="A986" s="2">
        <f t="shared" si="64"/>
        <v>959</v>
      </c>
      <c r="B986" s="319">
        <f>'Initial Info Client Demographic'!B972</f>
        <v>0</v>
      </c>
      <c r="C986" s="320">
        <f>'Initial Info Client Demographic'!C972</f>
        <v>0</v>
      </c>
      <c r="D986" s="244"/>
      <c r="E986" s="236"/>
      <c r="F986" s="259"/>
      <c r="G986" s="240"/>
      <c r="H986" s="242"/>
      <c r="I986" s="213"/>
      <c r="J986" s="214"/>
      <c r="K986" s="169"/>
      <c r="L986" s="166"/>
      <c r="M986" s="215"/>
      <c r="N986" s="123"/>
      <c r="O986" s="249">
        <f t="shared" si="61"/>
        <v>0</v>
      </c>
      <c r="P986" s="96"/>
      <c r="Q986" s="251">
        <f t="shared" si="62"/>
        <v>0</v>
      </c>
      <c r="R986" s="252">
        <f t="shared" si="63"/>
        <v>0</v>
      </c>
      <c r="S986" s="211"/>
      <c r="U986" s="257">
        <f>'Initial Info Client Demographic'!D972</f>
        <v>0</v>
      </c>
      <c r="W986" s="179">
        <f>'Initial Info Client Demographic'!E972</f>
        <v>0</v>
      </c>
      <c r="X986" s="182">
        <f>'Initial Info Client Demographic'!F972</f>
        <v>0</v>
      </c>
      <c r="Y986" s="183">
        <f>'Initial Info Client Demographic'!G972</f>
        <v>0</v>
      </c>
      <c r="Z986" s="179">
        <f>'Initial Info Client Demographic'!H972</f>
        <v>0</v>
      </c>
      <c r="AA986" s="182">
        <f>'Initial Info Client Demographic'!I972</f>
        <v>0</v>
      </c>
      <c r="AB986" s="183">
        <f>'Initial Info Client Demographic'!E972</f>
        <v>0</v>
      </c>
      <c r="AC986" s="183">
        <f>'Initial Info Client Demographic'!F972</f>
        <v>0</v>
      </c>
      <c r="AD986" s="183">
        <f>'Initial Info Client Demographic'!G972</f>
        <v>0</v>
      </c>
      <c r="AE986" s="183">
        <f>'Initial Info Client Demographic'!H972</f>
        <v>0</v>
      </c>
      <c r="AF986" s="183">
        <f>'Initial Info Client Demographic'!I972</f>
        <v>0</v>
      </c>
      <c r="AG986" s="183">
        <f>'Initial Info Client Demographic'!J972</f>
        <v>0</v>
      </c>
    </row>
    <row r="987" spans="1:33" ht="50.1" customHeight="1" x14ac:dyDescent="0.25">
      <c r="A987" s="2">
        <f t="shared" si="64"/>
        <v>960</v>
      </c>
      <c r="B987" s="321">
        <f>'Initial Info Client Demographic'!B973</f>
        <v>0</v>
      </c>
      <c r="C987" s="322">
        <f>'Initial Info Client Demographic'!C973</f>
        <v>0</v>
      </c>
      <c r="D987" s="229"/>
      <c r="E987" s="237"/>
      <c r="F987" s="234"/>
      <c r="G987" s="241"/>
      <c r="H987" s="243"/>
      <c r="I987" s="213"/>
      <c r="J987" s="214"/>
      <c r="K987" s="168"/>
      <c r="L987" s="167"/>
      <c r="M987" s="216"/>
      <c r="N987" s="141"/>
      <c r="O987" s="249">
        <f t="shared" si="61"/>
        <v>0</v>
      </c>
      <c r="P987" s="140"/>
      <c r="Q987" s="253">
        <f t="shared" si="62"/>
        <v>0</v>
      </c>
      <c r="R987" s="254">
        <f t="shared" si="63"/>
        <v>0</v>
      </c>
      <c r="S987" s="211"/>
      <c r="U987" s="257">
        <f>'Initial Info Client Demographic'!D973</f>
        <v>0</v>
      </c>
      <c r="W987" s="179">
        <f>'Initial Info Client Demographic'!E973</f>
        <v>0</v>
      </c>
      <c r="X987" s="182">
        <f>'Initial Info Client Demographic'!F973</f>
        <v>0</v>
      </c>
      <c r="Y987" s="183">
        <f>'Initial Info Client Demographic'!G973</f>
        <v>0</v>
      </c>
      <c r="Z987" s="179">
        <f>'Initial Info Client Demographic'!H973</f>
        <v>0</v>
      </c>
      <c r="AA987" s="182">
        <f>'Initial Info Client Demographic'!I973</f>
        <v>0</v>
      </c>
      <c r="AB987" s="183">
        <f>'Initial Info Client Demographic'!E973</f>
        <v>0</v>
      </c>
      <c r="AC987" s="183">
        <f>'Initial Info Client Demographic'!F973</f>
        <v>0</v>
      </c>
      <c r="AD987" s="183">
        <f>'Initial Info Client Demographic'!G973</f>
        <v>0</v>
      </c>
      <c r="AE987" s="183">
        <f>'Initial Info Client Demographic'!H973</f>
        <v>0</v>
      </c>
      <c r="AF987" s="183">
        <f>'Initial Info Client Demographic'!I973</f>
        <v>0</v>
      </c>
      <c r="AG987" s="183">
        <f>'Initial Info Client Demographic'!J973</f>
        <v>0</v>
      </c>
    </row>
    <row r="988" spans="1:33" ht="50.1" customHeight="1" x14ac:dyDescent="0.25">
      <c r="A988" s="2">
        <f t="shared" si="64"/>
        <v>961</v>
      </c>
      <c r="B988" s="319">
        <f>'Initial Info Client Demographic'!B974</f>
        <v>0</v>
      </c>
      <c r="C988" s="320">
        <f>'Initial Info Client Demographic'!C974</f>
        <v>0</v>
      </c>
      <c r="D988" s="244"/>
      <c r="E988" s="236"/>
      <c r="F988" s="259"/>
      <c r="G988" s="238"/>
      <c r="H988" s="242"/>
      <c r="I988" s="213"/>
      <c r="J988" s="214"/>
      <c r="K988" s="169"/>
      <c r="L988" s="166"/>
      <c r="M988" s="215"/>
      <c r="N988" s="123"/>
      <c r="O988" s="249">
        <f t="shared" ref="O988:O1027" si="65">I988-M988</f>
        <v>0</v>
      </c>
      <c r="P988" s="96"/>
      <c r="Q988" s="251">
        <f t="shared" ref="Q988:Q1027" si="66">IF(OR(D988= "Autism Spectrum Disorder", D988="Intellectual Disability", D988="Developmental Delay", D988="Cerebral Palsy", D988="Traumatic Brain Injury",D988="Hearing Impaired", D988="Visually Impaired", D988="Downs Syndrome", D988="Other Developmental Disability"),O988,0)</f>
        <v>0</v>
      </c>
      <c r="R988" s="252">
        <f t="shared" ref="R988:R1027" si="67">IF(OR(F988="SUD",F988="MH"),O988,0)</f>
        <v>0</v>
      </c>
      <c r="S988" s="211"/>
      <c r="U988" s="257">
        <f>'Initial Info Client Demographic'!D974</f>
        <v>0</v>
      </c>
      <c r="W988" s="179">
        <f>'Initial Info Client Demographic'!E974</f>
        <v>0</v>
      </c>
      <c r="X988" s="182">
        <f>'Initial Info Client Demographic'!F974</f>
        <v>0</v>
      </c>
      <c r="Y988" s="183">
        <f>'Initial Info Client Demographic'!G974</f>
        <v>0</v>
      </c>
      <c r="Z988" s="179">
        <f>'Initial Info Client Demographic'!H974</f>
        <v>0</v>
      </c>
      <c r="AA988" s="182">
        <f>'Initial Info Client Demographic'!I974</f>
        <v>0</v>
      </c>
      <c r="AB988" s="183">
        <f>'Initial Info Client Demographic'!E974</f>
        <v>0</v>
      </c>
      <c r="AC988" s="183">
        <f>'Initial Info Client Demographic'!F974</f>
        <v>0</v>
      </c>
      <c r="AD988" s="183">
        <f>'Initial Info Client Demographic'!G974</f>
        <v>0</v>
      </c>
      <c r="AE988" s="183">
        <f>'Initial Info Client Demographic'!H974</f>
        <v>0</v>
      </c>
      <c r="AF988" s="183">
        <f>'Initial Info Client Demographic'!I974</f>
        <v>0</v>
      </c>
      <c r="AG988" s="183">
        <f>'Initial Info Client Demographic'!J974</f>
        <v>0</v>
      </c>
    </row>
    <row r="989" spans="1:33" ht="50.1" customHeight="1" x14ac:dyDescent="0.25">
      <c r="A989" s="2">
        <f t="shared" ref="A989:A1027" si="68">ROW(A962)</f>
        <v>962</v>
      </c>
      <c r="B989" s="321">
        <f>'Initial Info Client Demographic'!B975</f>
        <v>0</v>
      </c>
      <c r="C989" s="322">
        <f>'Initial Info Client Demographic'!C975</f>
        <v>0</v>
      </c>
      <c r="D989" s="229"/>
      <c r="E989" s="237"/>
      <c r="F989" s="234"/>
      <c r="G989" s="239"/>
      <c r="H989" s="243"/>
      <c r="I989" s="213"/>
      <c r="J989" s="214"/>
      <c r="K989" s="168"/>
      <c r="L989" s="167"/>
      <c r="M989" s="216"/>
      <c r="N989" s="141"/>
      <c r="O989" s="249">
        <f t="shared" si="65"/>
        <v>0</v>
      </c>
      <c r="P989" s="140"/>
      <c r="Q989" s="253">
        <f t="shared" si="66"/>
        <v>0</v>
      </c>
      <c r="R989" s="254">
        <f t="shared" si="67"/>
        <v>0</v>
      </c>
      <c r="S989" s="211"/>
      <c r="U989" s="257">
        <f>'Initial Info Client Demographic'!D975</f>
        <v>0</v>
      </c>
      <c r="W989" s="179">
        <f>'Initial Info Client Demographic'!E975</f>
        <v>0</v>
      </c>
      <c r="X989" s="182">
        <f>'Initial Info Client Demographic'!F975</f>
        <v>0</v>
      </c>
      <c r="Y989" s="183">
        <f>'Initial Info Client Demographic'!G975</f>
        <v>0</v>
      </c>
      <c r="Z989" s="179">
        <f>'Initial Info Client Demographic'!H975</f>
        <v>0</v>
      </c>
      <c r="AA989" s="182">
        <f>'Initial Info Client Demographic'!I975</f>
        <v>0</v>
      </c>
      <c r="AB989" s="183">
        <f>'Initial Info Client Demographic'!E975</f>
        <v>0</v>
      </c>
      <c r="AC989" s="183">
        <f>'Initial Info Client Demographic'!F975</f>
        <v>0</v>
      </c>
      <c r="AD989" s="183">
        <f>'Initial Info Client Demographic'!G975</f>
        <v>0</v>
      </c>
      <c r="AE989" s="183">
        <f>'Initial Info Client Demographic'!H975</f>
        <v>0</v>
      </c>
      <c r="AF989" s="183">
        <f>'Initial Info Client Demographic'!I975</f>
        <v>0</v>
      </c>
      <c r="AG989" s="183">
        <f>'Initial Info Client Demographic'!J975</f>
        <v>0</v>
      </c>
    </row>
    <row r="990" spans="1:33" ht="50.1" customHeight="1" x14ac:dyDescent="0.25">
      <c r="A990" s="2">
        <f t="shared" si="68"/>
        <v>963</v>
      </c>
      <c r="B990" s="319">
        <f>'Initial Info Client Demographic'!B976</f>
        <v>0</v>
      </c>
      <c r="C990" s="320">
        <f>'Initial Info Client Demographic'!C976</f>
        <v>0</v>
      </c>
      <c r="D990" s="244"/>
      <c r="E990" s="236"/>
      <c r="F990" s="259"/>
      <c r="G990" s="238"/>
      <c r="H990" s="242"/>
      <c r="I990" s="213"/>
      <c r="J990" s="214"/>
      <c r="K990" s="169"/>
      <c r="L990" s="166"/>
      <c r="M990" s="215"/>
      <c r="N990" s="123"/>
      <c r="O990" s="249">
        <f t="shared" si="65"/>
        <v>0</v>
      </c>
      <c r="P990" s="96"/>
      <c r="Q990" s="251">
        <f t="shared" si="66"/>
        <v>0</v>
      </c>
      <c r="R990" s="252">
        <f t="shared" si="67"/>
        <v>0</v>
      </c>
      <c r="S990" s="211"/>
      <c r="U990" s="257">
        <f>'Initial Info Client Demographic'!D976</f>
        <v>0</v>
      </c>
      <c r="W990" s="179">
        <f>'Initial Info Client Demographic'!E976</f>
        <v>0</v>
      </c>
      <c r="X990" s="182">
        <f>'Initial Info Client Demographic'!F976</f>
        <v>0</v>
      </c>
      <c r="Y990" s="183">
        <f>'Initial Info Client Demographic'!G976</f>
        <v>0</v>
      </c>
      <c r="Z990" s="179">
        <f>'Initial Info Client Demographic'!H976</f>
        <v>0</v>
      </c>
      <c r="AA990" s="182">
        <f>'Initial Info Client Demographic'!I976</f>
        <v>0</v>
      </c>
      <c r="AB990" s="183">
        <f>'Initial Info Client Demographic'!E976</f>
        <v>0</v>
      </c>
      <c r="AC990" s="183">
        <f>'Initial Info Client Demographic'!F976</f>
        <v>0</v>
      </c>
      <c r="AD990" s="183">
        <f>'Initial Info Client Demographic'!G976</f>
        <v>0</v>
      </c>
      <c r="AE990" s="183">
        <f>'Initial Info Client Demographic'!H976</f>
        <v>0</v>
      </c>
      <c r="AF990" s="183">
        <f>'Initial Info Client Demographic'!I976</f>
        <v>0</v>
      </c>
      <c r="AG990" s="183">
        <f>'Initial Info Client Demographic'!J976</f>
        <v>0</v>
      </c>
    </row>
    <row r="991" spans="1:33" ht="50.1" customHeight="1" x14ac:dyDescent="0.25">
      <c r="A991" s="2">
        <f t="shared" si="68"/>
        <v>964</v>
      </c>
      <c r="B991" s="321">
        <f>'Initial Info Client Demographic'!B977</f>
        <v>0</v>
      </c>
      <c r="C991" s="322">
        <f>'Initial Info Client Demographic'!C977</f>
        <v>0</v>
      </c>
      <c r="D991" s="229"/>
      <c r="E991" s="237"/>
      <c r="F991" s="234"/>
      <c r="G991" s="239"/>
      <c r="H991" s="243"/>
      <c r="I991" s="213"/>
      <c r="J991" s="214"/>
      <c r="K991" s="168"/>
      <c r="L991" s="167"/>
      <c r="M991" s="216"/>
      <c r="N991" s="141"/>
      <c r="O991" s="249">
        <f t="shared" si="65"/>
        <v>0</v>
      </c>
      <c r="P991" s="140"/>
      <c r="Q991" s="253">
        <f t="shared" si="66"/>
        <v>0</v>
      </c>
      <c r="R991" s="254">
        <f t="shared" si="67"/>
        <v>0</v>
      </c>
      <c r="S991" s="211"/>
      <c r="U991" s="257">
        <f>'Initial Info Client Demographic'!D977</f>
        <v>0</v>
      </c>
      <c r="W991" s="179">
        <f>'Initial Info Client Demographic'!E977</f>
        <v>0</v>
      </c>
      <c r="X991" s="182">
        <f>'Initial Info Client Demographic'!F977</f>
        <v>0</v>
      </c>
      <c r="Y991" s="183">
        <f>'Initial Info Client Demographic'!G977</f>
        <v>0</v>
      </c>
      <c r="Z991" s="179">
        <f>'Initial Info Client Demographic'!H977</f>
        <v>0</v>
      </c>
      <c r="AA991" s="182">
        <f>'Initial Info Client Demographic'!I977</f>
        <v>0</v>
      </c>
      <c r="AB991" s="183">
        <f>'Initial Info Client Demographic'!E977</f>
        <v>0</v>
      </c>
      <c r="AC991" s="183">
        <f>'Initial Info Client Demographic'!F977</f>
        <v>0</v>
      </c>
      <c r="AD991" s="183">
        <f>'Initial Info Client Demographic'!G977</f>
        <v>0</v>
      </c>
      <c r="AE991" s="183">
        <f>'Initial Info Client Demographic'!H977</f>
        <v>0</v>
      </c>
      <c r="AF991" s="183">
        <f>'Initial Info Client Demographic'!I977</f>
        <v>0</v>
      </c>
      <c r="AG991" s="183">
        <f>'Initial Info Client Demographic'!J977</f>
        <v>0</v>
      </c>
    </row>
    <row r="992" spans="1:33" ht="50.1" customHeight="1" x14ac:dyDescent="0.25">
      <c r="A992" s="2">
        <f t="shared" si="68"/>
        <v>965</v>
      </c>
      <c r="B992" s="319">
        <f>'Initial Info Client Demographic'!B978</f>
        <v>0</v>
      </c>
      <c r="C992" s="320">
        <f>'Initial Info Client Demographic'!C978</f>
        <v>0</v>
      </c>
      <c r="D992" s="244"/>
      <c r="E992" s="236"/>
      <c r="F992" s="259"/>
      <c r="G992" s="238"/>
      <c r="H992" s="242"/>
      <c r="I992" s="213"/>
      <c r="J992" s="214"/>
      <c r="K992" s="169"/>
      <c r="L992" s="166"/>
      <c r="M992" s="215"/>
      <c r="N992" s="123"/>
      <c r="O992" s="249">
        <f t="shared" si="65"/>
        <v>0</v>
      </c>
      <c r="P992" s="96"/>
      <c r="Q992" s="251">
        <f t="shared" si="66"/>
        <v>0</v>
      </c>
      <c r="R992" s="252">
        <f t="shared" si="67"/>
        <v>0</v>
      </c>
      <c r="S992" s="211"/>
      <c r="U992" s="257">
        <f>'Initial Info Client Demographic'!D978</f>
        <v>0</v>
      </c>
      <c r="W992" s="179">
        <f>'Initial Info Client Demographic'!E978</f>
        <v>0</v>
      </c>
      <c r="X992" s="182">
        <f>'Initial Info Client Demographic'!F978</f>
        <v>0</v>
      </c>
      <c r="Y992" s="183">
        <f>'Initial Info Client Demographic'!G978</f>
        <v>0</v>
      </c>
      <c r="Z992" s="179">
        <f>'Initial Info Client Demographic'!H978</f>
        <v>0</v>
      </c>
      <c r="AA992" s="182">
        <f>'Initial Info Client Demographic'!I978</f>
        <v>0</v>
      </c>
      <c r="AB992" s="183">
        <f>'Initial Info Client Demographic'!E978</f>
        <v>0</v>
      </c>
      <c r="AC992" s="183">
        <f>'Initial Info Client Demographic'!F978</f>
        <v>0</v>
      </c>
      <c r="AD992" s="183">
        <f>'Initial Info Client Demographic'!G978</f>
        <v>0</v>
      </c>
      <c r="AE992" s="183">
        <f>'Initial Info Client Demographic'!H978</f>
        <v>0</v>
      </c>
      <c r="AF992" s="183">
        <f>'Initial Info Client Demographic'!I978</f>
        <v>0</v>
      </c>
      <c r="AG992" s="183">
        <f>'Initial Info Client Demographic'!J978</f>
        <v>0</v>
      </c>
    </row>
    <row r="993" spans="1:33" ht="50.1" customHeight="1" x14ac:dyDescent="0.25">
      <c r="A993" s="2">
        <f t="shared" si="68"/>
        <v>966</v>
      </c>
      <c r="B993" s="321">
        <f>'Initial Info Client Demographic'!B979</f>
        <v>0</v>
      </c>
      <c r="C993" s="322">
        <f>'Initial Info Client Demographic'!C979</f>
        <v>0</v>
      </c>
      <c r="D993" s="229"/>
      <c r="E993" s="237"/>
      <c r="F993" s="234"/>
      <c r="G993" s="239"/>
      <c r="H993" s="243"/>
      <c r="I993" s="213"/>
      <c r="J993" s="214"/>
      <c r="K993" s="168"/>
      <c r="L993" s="167"/>
      <c r="M993" s="216"/>
      <c r="N993" s="141"/>
      <c r="O993" s="249">
        <f t="shared" si="65"/>
        <v>0</v>
      </c>
      <c r="P993" s="140"/>
      <c r="Q993" s="253">
        <f t="shared" si="66"/>
        <v>0</v>
      </c>
      <c r="R993" s="254">
        <f t="shared" si="67"/>
        <v>0</v>
      </c>
      <c r="S993" s="211"/>
      <c r="U993" s="257">
        <f>'Initial Info Client Demographic'!D979</f>
        <v>0</v>
      </c>
      <c r="W993" s="179">
        <f>'Initial Info Client Demographic'!E979</f>
        <v>0</v>
      </c>
      <c r="X993" s="182">
        <f>'Initial Info Client Demographic'!F979</f>
        <v>0</v>
      </c>
      <c r="Y993" s="183">
        <f>'Initial Info Client Demographic'!G979</f>
        <v>0</v>
      </c>
      <c r="Z993" s="179">
        <f>'Initial Info Client Demographic'!H979</f>
        <v>0</v>
      </c>
      <c r="AA993" s="182">
        <f>'Initial Info Client Demographic'!I979</f>
        <v>0</v>
      </c>
      <c r="AB993" s="183">
        <f>'Initial Info Client Demographic'!E979</f>
        <v>0</v>
      </c>
      <c r="AC993" s="183">
        <f>'Initial Info Client Demographic'!F979</f>
        <v>0</v>
      </c>
      <c r="AD993" s="183">
        <f>'Initial Info Client Demographic'!G979</f>
        <v>0</v>
      </c>
      <c r="AE993" s="183">
        <f>'Initial Info Client Demographic'!H979</f>
        <v>0</v>
      </c>
      <c r="AF993" s="183">
        <f>'Initial Info Client Demographic'!I979</f>
        <v>0</v>
      </c>
      <c r="AG993" s="183">
        <f>'Initial Info Client Demographic'!J979</f>
        <v>0</v>
      </c>
    </row>
    <row r="994" spans="1:33" ht="50.1" customHeight="1" x14ac:dyDescent="0.25">
      <c r="A994" s="2">
        <f t="shared" si="68"/>
        <v>967</v>
      </c>
      <c r="B994" s="319">
        <f>'Initial Info Client Demographic'!B980</f>
        <v>0</v>
      </c>
      <c r="C994" s="320">
        <f>'Initial Info Client Demographic'!C980</f>
        <v>0</v>
      </c>
      <c r="D994" s="244"/>
      <c r="E994" s="236"/>
      <c r="F994" s="259"/>
      <c r="G994" s="238"/>
      <c r="H994" s="242"/>
      <c r="I994" s="213"/>
      <c r="J994" s="214"/>
      <c r="K994" s="169"/>
      <c r="L994" s="166"/>
      <c r="M994" s="215"/>
      <c r="N994" s="123"/>
      <c r="O994" s="249">
        <f t="shared" si="65"/>
        <v>0</v>
      </c>
      <c r="P994" s="96"/>
      <c r="Q994" s="251">
        <f t="shared" si="66"/>
        <v>0</v>
      </c>
      <c r="R994" s="252">
        <f t="shared" si="67"/>
        <v>0</v>
      </c>
      <c r="S994" s="211"/>
      <c r="U994" s="257">
        <f>'Initial Info Client Demographic'!D980</f>
        <v>0</v>
      </c>
      <c r="W994" s="179">
        <f>'Initial Info Client Demographic'!E980</f>
        <v>0</v>
      </c>
      <c r="X994" s="182">
        <f>'Initial Info Client Demographic'!F980</f>
        <v>0</v>
      </c>
      <c r="Y994" s="183">
        <f>'Initial Info Client Demographic'!G980</f>
        <v>0</v>
      </c>
      <c r="Z994" s="179">
        <f>'Initial Info Client Demographic'!H980</f>
        <v>0</v>
      </c>
      <c r="AA994" s="182">
        <f>'Initial Info Client Demographic'!I980</f>
        <v>0</v>
      </c>
      <c r="AB994" s="183">
        <f>'Initial Info Client Demographic'!E980</f>
        <v>0</v>
      </c>
      <c r="AC994" s="183">
        <f>'Initial Info Client Demographic'!F980</f>
        <v>0</v>
      </c>
      <c r="AD994" s="183">
        <f>'Initial Info Client Demographic'!G980</f>
        <v>0</v>
      </c>
      <c r="AE994" s="183">
        <f>'Initial Info Client Demographic'!H980</f>
        <v>0</v>
      </c>
      <c r="AF994" s="183">
        <f>'Initial Info Client Demographic'!I980</f>
        <v>0</v>
      </c>
      <c r="AG994" s="183">
        <f>'Initial Info Client Demographic'!J980</f>
        <v>0</v>
      </c>
    </row>
    <row r="995" spans="1:33" ht="50.1" customHeight="1" x14ac:dyDescent="0.25">
      <c r="A995" s="2">
        <f t="shared" si="68"/>
        <v>968</v>
      </c>
      <c r="B995" s="321">
        <f>'Initial Info Client Demographic'!B981</f>
        <v>0</v>
      </c>
      <c r="C995" s="322">
        <f>'Initial Info Client Demographic'!C981</f>
        <v>0</v>
      </c>
      <c r="D995" s="229"/>
      <c r="E995" s="237"/>
      <c r="F995" s="234"/>
      <c r="G995" s="239"/>
      <c r="H995" s="243"/>
      <c r="I995" s="213"/>
      <c r="J995" s="214"/>
      <c r="K995" s="168"/>
      <c r="L995" s="167"/>
      <c r="M995" s="216"/>
      <c r="N995" s="141"/>
      <c r="O995" s="249">
        <f t="shared" si="65"/>
        <v>0</v>
      </c>
      <c r="P995" s="140"/>
      <c r="Q995" s="253">
        <f t="shared" si="66"/>
        <v>0</v>
      </c>
      <c r="R995" s="254">
        <f t="shared" si="67"/>
        <v>0</v>
      </c>
      <c r="S995" s="211"/>
      <c r="U995" s="257">
        <f>'Initial Info Client Demographic'!D981</f>
        <v>0</v>
      </c>
      <c r="W995" s="179">
        <f>'Initial Info Client Demographic'!E981</f>
        <v>0</v>
      </c>
      <c r="X995" s="182">
        <f>'Initial Info Client Demographic'!F981</f>
        <v>0</v>
      </c>
      <c r="Y995" s="183">
        <f>'Initial Info Client Demographic'!G981</f>
        <v>0</v>
      </c>
      <c r="Z995" s="179">
        <f>'Initial Info Client Demographic'!H981</f>
        <v>0</v>
      </c>
      <c r="AA995" s="182">
        <f>'Initial Info Client Demographic'!I981</f>
        <v>0</v>
      </c>
      <c r="AB995" s="183">
        <f>'Initial Info Client Demographic'!E981</f>
        <v>0</v>
      </c>
      <c r="AC995" s="183">
        <f>'Initial Info Client Demographic'!F981</f>
        <v>0</v>
      </c>
      <c r="AD995" s="183">
        <f>'Initial Info Client Demographic'!G981</f>
        <v>0</v>
      </c>
      <c r="AE995" s="183">
        <f>'Initial Info Client Demographic'!H981</f>
        <v>0</v>
      </c>
      <c r="AF995" s="183">
        <f>'Initial Info Client Demographic'!I981</f>
        <v>0</v>
      </c>
      <c r="AG995" s="183">
        <f>'Initial Info Client Demographic'!J981</f>
        <v>0</v>
      </c>
    </row>
    <row r="996" spans="1:33" ht="50.1" customHeight="1" x14ac:dyDescent="0.25">
      <c r="A996" s="2">
        <f t="shared" si="68"/>
        <v>969</v>
      </c>
      <c r="B996" s="319">
        <f>'Initial Info Client Demographic'!B982</f>
        <v>0</v>
      </c>
      <c r="C996" s="320">
        <f>'Initial Info Client Demographic'!C982</f>
        <v>0</v>
      </c>
      <c r="D996" s="244"/>
      <c r="E996" s="236"/>
      <c r="F996" s="259"/>
      <c r="G996" s="240"/>
      <c r="H996" s="242"/>
      <c r="I996" s="213"/>
      <c r="J996" s="214"/>
      <c r="K996" s="169"/>
      <c r="L996" s="166"/>
      <c r="M996" s="215"/>
      <c r="N996" s="123"/>
      <c r="O996" s="249">
        <f t="shared" si="65"/>
        <v>0</v>
      </c>
      <c r="P996" s="96"/>
      <c r="Q996" s="251">
        <f t="shared" si="66"/>
        <v>0</v>
      </c>
      <c r="R996" s="252">
        <f t="shared" si="67"/>
        <v>0</v>
      </c>
      <c r="S996" s="211"/>
      <c r="U996" s="257">
        <f>'Initial Info Client Demographic'!D982</f>
        <v>0</v>
      </c>
      <c r="W996" s="179">
        <f>'Initial Info Client Demographic'!E982</f>
        <v>0</v>
      </c>
      <c r="X996" s="182">
        <f>'Initial Info Client Demographic'!F982</f>
        <v>0</v>
      </c>
      <c r="Y996" s="183">
        <f>'Initial Info Client Demographic'!G982</f>
        <v>0</v>
      </c>
      <c r="Z996" s="179">
        <f>'Initial Info Client Demographic'!H982</f>
        <v>0</v>
      </c>
      <c r="AA996" s="182">
        <f>'Initial Info Client Demographic'!I982</f>
        <v>0</v>
      </c>
      <c r="AB996" s="183">
        <f>'Initial Info Client Demographic'!E982</f>
        <v>0</v>
      </c>
      <c r="AC996" s="183">
        <f>'Initial Info Client Demographic'!F982</f>
        <v>0</v>
      </c>
      <c r="AD996" s="183">
        <f>'Initial Info Client Demographic'!G982</f>
        <v>0</v>
      </c>
      <c r="AE996" s="183">
        <f>'Initial Info Client Demographic'!H982</f>
        <v>0</v>
      </c>
      <c r="AF996" s="183">
        <f>'Initial Info Client Demographic'!I982</f>
        <v>0</v>
      </c>
      <c r="AG996" s="183">
        <f>'Initial Info Client Demographic'!J982</f>
        <v>0</v>
      </c>
    </row>
    <row r="997" spans="1:33" ht="50.1" customHeight="1" x14ac:dyDescent="0.25">
      <c r="A997" s="2">
        <f t="shared" si="68"/>
        <v>970</v>
      </c>
      <c r="B997" s="321">
        <f>'Initial Info Client Demographic'!B983</f>
        <v>0</v>
      </c>
      <c r="C997" s="322">
        <f>'Initial Info Client Demographic'!C983</f>
        <v>0</v>
      </c>
      <c r="D997" s="229"/>
      <c r="E997" s="237"/>
      <c r="F997" s="234"/>
      <c r="G997" s="241"/>
      <c r="H997" s="243"/>
      <c r="I997" s="213"/>
      <c r="J997" s="214"/>
      <c r="K997" s="168"/>
      <c r="L997" s="167"/>
      <c r="M997" s="216"/>
      <c r="N997" s="141"/>
      <c r="O997" s="249">
        <f t="shared" si="65"/>
        <v>0</v>
      </c>
      <c r="P997" s="140"/>
      <c r="Q997" s="253">
        <f t="shared" si="66"/>
        <v>0</v>
      </c>
      <c r="R997" s="254">
        <f t="shared" si="67"/>
        <v>0</v>
      </c>
      <c r="S997" s="211"/>
      <c r="U997" s="257">
        <f>'Initial Info Client Demographic'!D983</f>
        <v>0</v>
      </c>
      <c r="W997" s="179">
        <f>'Initial Info Client Demographic'!E983</f>
        <v>0</v>
      </c>
      <c r="X997" s="182">
        <f>'Initial Info Client Demographic'!F983</f>
        <v>0</v>
      </c>
      <c r="Y997" s="183">
        <f>'Initial Info Client Demographic'!G983</f>
        <v>0</v>
      </c>
      <c r="Z997" s="179">
        <f>'Initial Info Client Demographic'!H983</f>
        <v>0</v>
      </c>
      <c r="AA997" s="182">
        <f>'Initial Info Client Demographic'!I983</f>
        <v>0</v>
      </c>
      <c r="AB997" s="183">
        <f>'Initial Info Client Demographic'!E983</f>
        <v>0</v>
      </c>
      <c r="AC997" s="183">
        <f>'Initial Info Client Demographic'!F983</f>
        <v>0</v>
      </c>
      <c r="AD997" s="183">
        <f>'Initial Info Client Demographic'!G983</f>
        <v>0</v>
      </c>
      <c r="AE997" s="183">
        <f>'Initial Info Client Demographic'!H983</f>
        <v>0</v>
      </c>
      <c r="AF997" s="183">
        <f>'Initial Info Client Demographic'!I983</f>
        <v>0</v>
      </c>
      <c r="AG997" s="183">
        <f>'Initial Info Client Demographic'!J983</f>
        <v>0</v>
      </c>
    </row>
    <row r="998" spans="1:33" ht="50.1" customHeight="1" x14ac:dyDescent="0.25">
      <c r="A998" s="2">
        <f t="shared" si="68"/>
        <v>971</v>
      </c>
      <c r="B998" s="319">
        <f>'Initial Info Client Demographic'!B984</f>
        <v>0</v>
      </c>
      <c r="C998" s="320">
        <f>'Initial Info Client Demographic'!C984</f>
        <v>0</v>
      </c>
      <c r="D998" s="244"/>
      <c r="E998" s="236"/>
      <c r="F998" s="259"/>
      <c r="G998" s="238"/>
      <c r="H998" s="242"/>
      <c r="I998" s="213"/>
      <c r="J998" s="214"/>
      <c r="K998" s="169"/>
      <c r="L998" s="166"/>
      <c r="M998" s="215"/>
      <c r="N998" s="123"/>
      <c r="O998" s="249">
        <f t="shared" si="65"/>
        <v>0</v>
      </c>
      <c r="P998" s="96"/>
      <c r="Q998" s="251">
        <f t="shared" si="66"/>
        <v>0</v>
      </c>
      <c r="R998" s="252">
        <f t="shared" si="67"/>
        <v>0</v>
      </c>
      <c r="S998" s="211"/>
      <c r="U998" s="257">
        <f>'Initial Info Client Demographic'!D984</f>
        <v>0</v>
      </c>
      <c r="W998" s="179">
        <f>'Initial Info Client Demographic'!E984</f>
        <v>0</v>
      </c>
      <c r="X998" s="182">
        <f>'Initial Info Client Demographic'!F984</f>
        <v>0</v>
      </c>
      <c r="Y998" s="183">
        <f>'Initial Info Client Demographic'!G984</f>
        <v>0</v>
      </c>
      <c r="Z998" s="179">
        <f>'Initial Info Client Demographic'!H984</f>
        <v>0</v>
      </c>
      <c r="AA998" s="182">
        <f>'Initial Info Client Demographic'!I984</f>
        <v>0</v>
      </c>
      <c r="AB998" s="183">
        <f>'Initial Info Client Demographic'!E984</f>
        <v>0</v>
      </c>
      <c r="AC998" s="183">
        <f>'Initial Info Client Demographic'!F984</f>
        <v>0</v>
      </c>
      <c r="AD998" s="183">
        <f>'Initial Info Client Demographic'!G984</f>
        <v>0</v>
      </c>
      <c r="AE998" s="183">
        <f>'Initial Info Client Demographic'!H984</f>
        <v>0</v>
      </c>
      <c r="AF998" s="183">
        <f>'Initial Info Client Demographic'!I984</f>
        <v>0</v>
      </c>
      <c r="AG998" s="183">
        <f>'Initial Info Client Demographic'!J984</f>
        <v>0</v>
      </c>
    </row>
    <row r="999" spans="1:33" ht="50.1" customHeight="1" x14ac:dyDescent="0.25">
      <c r="A999" s="2">
        <f t="shared" si="68"/>
        <v>972</v>
      </c>
      <c r="B999" s="321">
        <f>'Initial Info Client Demographic'!B985</f>
        <v>0</v>
      </c>
      <c r="C999" s="322">
        <f>'Initial Info Client Demographic'!C985</f>
        <v>0</v>
      </c>
      <c r="D999" s="229"/>
      <c r="E999" s="237"/>
      <c r="F999" s="234"/>
      <c r="G999" s="239"/>
      <c r="H999" s="243"/>
      <c r="I999" s="213"/>
      <c r="J999" s="214"/>
      <c r="K999" s="168"/>
      <c r="L999" s="167"/>
      <c r="M999" s="216"/>
      <c r="N999" s="141"/>
      <c r="O999" s="249">
        <f t="shared" si="65"/>
        <v>0</v>
      </c>
      <c r="P999" s="140"/>
      <c r="Q999" s="253">
        <f t="shared" si="66"/>
        <v>0</v>
      </c>
      <c r="R999" s="254">
        <f t="shared" si="67"/>
        <v>0</v>
      </c>
      <c r="S999" s="211"/>
      <c r="U999" s="257">
        <f>'Initial Info Client Demographic'!D985</f>
        <v>0</v>
      </c>
      <c r="W999" s="179">
        <f>'Initial Info Client Demographic'!E985</f>
        <v>0</v>
      </c>
      <c r="X999" s="182">
        <f>'Initial Info Client Demographic'!F985</f>
        <v>0</v>
      </c>
      <c r="Y999" s="183">
        <f>'Initial Info Client Demographic'!G985</f>
        <v>0</v>
      </c>
      <c r="Z999" s="179">
        <f>'Initial Info Client Demographic'!H985</f>
        <v>0</v>
      </c>
      <c r="AA999" s="182">
        <f>'Initial Info Client Demographic'!I985</f>
        <v>0</v>
      </c>
      <c r="AB999" s="183">
        <f>'Initial Info Client Demographic'!E985</f>
        <v>0</v>
      </c>
      <c r="AC999" s="183">
        <f>'Initial Info Client Demographic'!F985</f>
        <v>0</v>
      </c>
      <c r="AD999" s="183">
        <f>'Initial Info Client Demographic'!G985</f>
        <v>0</v>
      </c>
      <c r="AE999" s="183">
        <f>'Initial Info Client Demographic'!H985</f>
        <v>0</v>
      </c>
      <c r="AF999" s="183">
        <f>'Initial Info Client Demographic'!I985</f>
        <v>0</v>
      </c>
      <c r="AG999" s="183">
        <f>'Initial Info Client Demographic'!J985</f>
        <v>0</v>
      </c>
    </row>
    <row r="1000" spans="1:33" ht="50.1" customHeight="1" x14ac:dyDescent="0.25">
      <c r="A1000" s="2">
        <f t="shared" si="68"/>
        <v>973</v>
      </c>
      <c r="B1000" s="319">
        <f>'Initial Info Client Demographic'!B986</f>
        <v>0</v>
      </c>
      <c r="C1000" s="320">
        <f>'Initial Info Client Demographic'!C986</f>
        <v>0</v>
      </c>
      <c r="D1000" s="244"/>
      <c r="E1000" s="236"/>
      <c r="F1000" s="259"/>
      <c r="G1000" s="238"/>
      <c r="H1000" s="242"/>
      <c r="I1000" s="213"/>
      <c r="J1000" s="214"/>
      <c r="K1000" s="169"/>
      <c r="L1000" s="166"/>
      <c r="M1000" s="215"/>
      <c r="N1000" s="123"/>
      <c r="O1000" s="249">
        <f t="shared" si="65"/>
        <v>0</v>
      </c>
      <c r="P1000" s="96"/>
      <c r="Q1000" s="251">
        <f t="shared" si="66"/>
        <v>0</v>
      </c>
      <c r="R1000" s="252">
        <f t="shared" si="67"/>
        <v>0</v>
      </c>
      <c r="S1000" s="211"/>
      <c r="U1000" s="257">
        <f>'Initial Info Client Demographic'!D986</f>
        <v>0</v>
      </c>
      <c r="W1000" s="179">
        <f>'Initial Info Client Demographic'!E986</f>
        <v>0</v>
      </c>
      <c r="X1000" s="182">
        <f>'Initial Info Client Demographic'!F986</f>
        <v>0</v>
      </c>
      <c r="Y1000" s="183">
        <f>'Initial Info Client Demographic'!G986</f>
        <v>0</v>
      </c>
      <c r="Z1000" s="179">
        <f>'Initial Info Client Demographic'!H986</f>
        <v>0</v>
      </c>
      <c r="AA1000" s="182">
        <f>'Initial Info Client Demographic'!I986</f>
        <v>0</v>
      </c>
      <c r="AB1000" s="183">
        <f>'Initial Info Client Demographic'!E986</f>
        <v>0</v>
      </c>
      <c r="AC1000" s="183">
        <f>'Initial Info Client Demographic'!F986</f>
        <v>0</v>
      </c>
      <c r="AD1000" s="183">
        <f>'Initial Info Client Demographic'!G986</f>
        <v>0</v>
      </c>
      <c r="AE1000" s="183">
        <f>'Initial Info Client Demographic'!H986</f>
        <v>0</v>
      </c>
      <c r="AF1000" s="183">
        <f>'Initial Info Client Demographic'!I986</f>
        <v>0</v>
      </c>
      <c r="AG1000" s="183">
        <f>'Initial Info Client Demographic'!J986</f>
        <v>0</v>
      </c>
    </row>
    <row r="1001" spans="1:33" ht="50.1" customHeight="1" x14ac:dyDescent="0.25">
      <c r="A1001" s="2">
        <f t="shared" si="68"/>
        <v>974</v>
      </c>
      <c r="B1001" s="321">
        <f>'Initial Info Client Demographic'!B987</f>
        <v>0</v>
      </c>
      <c r="C1001" s="322">
        <f>'Initial Info Client Demographic'!C987</f>
        <v>0</v>
      </c>
      <c r="D1001" s="229"/>
      <c r="E1001" s="237"/>
      <c r="F1001" s="234"/>
      <c r="G1001" s="239"/>
      <c r="H1001" s="243"/>
      <c r="I1001" s="213"/>
      <c r="J1001" s="214"/>
      <c r="K1001" s="168"/>
      <c r="L1001" s="167"/>
      <c r="M1001" s="216"/>
      <c r="N1001" s="141"/>
      <c r="O1001" s="249">
        <f t="shared" si="65"/>
        <v>0</v>
      </c>
      <c r="P1001" s="140"/>
      <c r="Q1001" s="253">
        <f t="shared" si="66"/>
        <v>0</v>
      </c>
      <c r="R1001" s="254">
        <f t="shared" si="67"/>
        <v>0</v>
      </c>
      <c r="S1001" s="211"/>
      <c r="U1001" s="257">
        <f>'Initial Info Client Demographic'!D987</f>
        <v>0</v>
      </c>
      <c r="W1001" s="179">
        <f>'Initial Info Client Demographic'!E987</f>
        <v>0</v>
      </c>
      <c r="X1001" s="182">
        <f>'Initial Info Client Demographic'!F987</f>
        <v>0</v>
      </c>
      <c r="Y1001" s="183">
        <f>'Initial Info Client Demographic'!G987</f>
        <v>0</v>
      </c>
      <c r="Z1001" s="179">
        <f>'Initial Info Client Demographic'!H987</f>
        <v>0</v>
      </c>
      <c r="AA1001" s="182">
        <f>'Initial Info Client Demographic'!I987</f>
        <v>0</v>
      </c>
      <c r="AB1001" s="183">
        <f>'Initial Info Client Demographic'!E987</f>
        <v>0</v>
      </c>
      <c r="AC1001" s="183">
        <f>'Initial Info Client Demographic'!F987</f>
        <v>0</v>
      </c>
      <c r="AD1001" s="183">
        <f>'Initial Info Client Demographic'!G987</f>
        <v>0</v>
      </c>
      <c r="AE1001" s="183">
        <f>'Initial Info Client Demographic'!H987</f>
        <v>0</v>
      </c>
      <c r="AF1001" s="183">
        <f>'Initial Info Client Demographic'!I987</f>
        <v>0</v>
      </c>
      <c r="AG1001" s="183">
        <f>'Initial Info Client Demographic'!J987</f>
        <v>0</v>
      </c>
    </row>
    <row r="1002" spans="1:33" ht="50.1" customHeight="1" x14ac:dyDescent="0.25">
      <c r="A1002" s="2">
        <f t="shared" si="68"/>
        <v>975</v>
      </c>
      <c r="B1002" s="319">
        <f>'Initial Info Client Demographic'!B988</f>
        <v>0</v>
      </c>
      <c r="C1002" s="320">
        <f>'Initial Info Client Demographic'!C988</f>
        <v>0</v>
      </c>
      <c r="D1002" s="244"/>
      <c r="E1002" s="236"/>
      <c r="F1002" s="259"/>
      <c r="G1002" s="238"/>
      <c r="H1002" s="242"/>
      <c r="I1002" s="213"/>
      <c r="J1002" s="214"/>
      <c r="K1002" s="169"/>
      <c r="L1002" s="166"/>
      <c r="M1002" s="215"/>
      <c r="N1002" s="123"/>
      <c r="O1002" s="249">
        <f t="shared" si="65"/>
        <v>0</v>
      </c>
      <c r="P1002" s="96"/>
      <c r="Q1002" s="251">
        <f t="shared" si="66"/>
        <v>0</v>
      </c>
      <c r="R1002" s="252">
        <f t="shared" si="67"/>
        <v>0</v>
      </c>
      <c r="S1002" s="211"/>
      <c r="U1002" s="257">
        <f>'Initial Info Client Demographic'!D988</f>
        <v>0</v>
      </c>
      <c r="W1002" s="179">
        <f>'Initial Info Client Demographic'!E988</f>
        <v>0</v>
      </c>
      <c r="X1002" s="182">
        <f>'Initial Info Client Demographic'!F988</f>
        <v>0</v>
      </c>
      <c r="Y1002" s="183">
        <f>'Initial Info Client Demographic'!G988</f>
        <v>0</v>
      </c>
      <c r="Z1002" s="179">
        <f>'Initial Info Client Demographic'!H988</f>
        <v>0</v>
      </c>
      <c r="AA1002" s="182">
        <f>'Initial Info Client Demographic'!I988</f>
        <v>0</v>
      </c>
      <c r="AB1002" s="183">
        <f>'Initial Info Client Demographic'!E988</f>
        <v>0</v>
      </c>
      <c r="AC1002" s="183">
        <f>'Initial Info Client Demographic'!F988</f>
        <v>0</v>
      </c>
      <c r="AD1002" s="183">
        <f>'Initial Info Client Demographic'!G988</f>
        <v>0</v>
      </c>
      <c r="AE1002" s="183">
        <f>'Initial Info Client Demographic'!H988</f>
        <v>0</v>
      </c>
      <c r="AF1002" s="183">
        <f>'Initial Info Client Demographic'!I988</f>
        <v>0</v>
      </c>
      <c r="AG1002" s="183">
        <f>'Initial Info Client Demographic'!J988</f>
        <v>0</v>
      </c>
    </row>
    <row r="1003" spans="1:33" ht="50.1" customHeight="1" x14ac:dyDescent="0.25">
      <c r="A1003" s="2">
        <f t="shared" si="68"/>
        <v>976</v>
      </c>
      <c r="B1003" s="321">
        <f>'Initial Info Client Demographic'!B989</f>
        <v>0</v>
      </c>
      <c r="C1003" s="322">
        <f>'Initial Info Client Demographic'!C989</f>
        <v>0</v>
      </c>
      <c r="D1003" s="229"/>
      <c r="E1003" s="237"/>
      <c r="F1003" s="234"/>
      <c r="G1003" s="239"/>
      <c r="H1003" s="243"/>
      <c r="I1003" s="213"/>
      <c r="J1003" s="214"/>
      <c r="K1003" s="168"/>
      <c r="L1003" s="167"/>
      <c r="M1003" s="216"/>
      <c r="N1003" s="141"/>
      <c r="O1003" s="249">
        <f t="shared" si="65"/>
        <v>0</v>
      </c>
      <c r="P1003" s="140"/>
      <c r="Q1003" s="253">
        <f t="shared" si="66"/>
        <v>0</v>
      </c>
      <c r="R1003" s="254">
        <f t="shared" si="67"/>
        <v>0</v>
      </c>
      <c r="S1003" s="211"/>
      <c r="U1003" s="257">
        <f>'Initial Info Client Demographic'!D989</f>
        <v>0</v>
      </c>
      <c r="W1003" s="179">
        <f>'Initial Info Client Demographic'!E989</f>
        <v>0</v>
      </c>
      <c r="X1003" s="182">
        <f>'Initial Info Client Demographic'!F989</f>
        <v>0</v>
      </c>
      <c r="Y1003" s="183">
        <f>'Initial Info Client Demographic'!G989</f>
        <v>0</v>
      </c>
      <c r="Z1003" s="179">
        <f>'Initial Info Client Demographic'!H989</f>
        <v>0</v>
      </c>
      <c r="AA1003" s="182">
        <f>'Initial Info Client Demographic'!I989</f>
        <v>0</v>
      </c>
      <c r="AB1003" s="183">
        <f>'Initial Info Client Demographic'!E989</f>
        <v>0</v>
      </c>
      <c r="AC1003" s="183">
        <f>'Initial Info Client Demographic'!F989</f>
        <v>0</v>
      </c>
      <c r="AD1003" s="183">
        <f>'Initial Info Client Demographic'!G989</f>
        <v>0</v>
      </c>
      <c r="AE1003" s="183">
        <f>'Initial Info Client Demographic'!H989</f>
        <v>0</v>
      </c>
      <c r="AF1003" s="183">
        <f>'Initial Info Client Demographic'!I989</f>
        <v>0</v>
      </c>
      <c r="AG1003" s="183">
        <f>'Initial Info Client Demographic'!J989</f>
        <v>0</v>
      </c>
    </row>
    <row r="1004" spans="1:33" ht="50.1" customHeight="1" x14ac:dyDescent="0.25">
      <c r="A1004" s="2">
        <f t="shared" si="68"/>
        <v>977</v>
      </c>
      <c r="B1004" s="319">
        <f>'Initial Info Client Demographic'!B990</f>
        <v>0</v>
      </c>
      <c r="C1004" s="320">
        <f>'Initial Info Client Demographic'!C990</f>
        <v>0</v>
      </c>
      <c r="D1004" s="244"/>
      <c r="E1004" s="236"/>
      <c r="F1004" s="259"/>
      <c r="G1004" s="238"/>
      <c r="H1004" s="242"/>
      <c r="I1004" s="213"/>
      <c r="J1004" s="214"/>
      <c r="K1004" s="169"/>
      <c r="L1004" s="166"/>
      <c r="M1004" s="215"/>
      <c r="N1004" s="123"/>
      <c r="O1004" s="249">
        <f t="shared" si="65"/>
        <v>0</v>
      </c>
      <c r="P1004" s="96"/>
      <c r="Q1004" s="251">
        <f t="shared" si="66"/>
        <v>0</v>
      </c>
      <c r="R1004" s="252">
        <f t="shared" si="67"/>
        <v>0</v>
      </c>
      <c r="S1004" s="211" t="s">
        <v>161</v>
      </c>
      <c r="U1004" s="257">
        <f>'Initial Info Client Demographic'!D990</f>
        <v>0</v>
      </c>
      <c r="W1004" s="179">
        <f>'Initial Info Client Demographic'!E990</f>
        <v>0</v>
      </c>
      <c r="X1004" s="182">
        <f>'Initial Info Client Demographic'!F990</f>
        <v>0</v>
      </c>
      <c r="Y1004" s="183">
        <f>'Initial Info Client Demographic'!G990</f>
        <v>0</v>
      </c>
      <c r="Z1004" s="179">
        <f>'Initial Info Client Demographic'!H990</f>
        <v>0</v>
      </c>
      <c r="AA1004" s="182">
        <f>'Initial Info Client Demographic'!I990</f>
        <v>0</v>
      </c>
      <c r="AB1004" s="183">
        <f>'Initial Info Client Demographic'!E990</f>
        <v>0</v>
      </c>
      <c r="AC1004" s="183">
        <f>'Initial Info Client Demographic'!F990</f>
        <v>0</v>
      </c>
      <c r="AD1004" s="183">
        <f>'Initial Info Client Demographic'!G990</f>
        <v>0</v>
      </c>
      <c r="AE1004" s="183">
        <f>'Initial Info Client Demographic'!H990</f>
        <v>0</v>
      </c>
      <c r="AF1004" s="183">
        <f>'Initial Info Client Demographic'!I990</f>
        <v>0</v>
      </c>
      <c r="AG1004" s="183">
        <f>'Initial Info Client Demographic'!J990</f>
        <v>0</v>
      </c>
    </row>
    <row r="1005" spans="1:33" ht="50.1" customHeight="1" x14ac:dyDescent="0.25">
      <c r="A1005" s="2">
        <f t="shared" si="68"/>
        <v>978</v>
      </c>
      <c r="B1005" s="321">
        <f>'Initial Info Client Demographic'!B991</f>
        <v>0</v>
      </c>
      <c r="C1005" s="322">
        <f>'Initial Info Client Demographic'!C991</f>
        <v>0</v>
      </c>
      <c r="D1005" s="229"/>
      <c r="E1005" s="237"/>
      <c r="F1005" s="234"/>
      <c r="G1005" s="239"/>
      <c r="H1005" s="243"/>
      <c r="I1005" s="213"/>
      <c r="J1005" s="214"/>
      <c r="K1005" s="168"/>
      <c r="L1005" s="167"/>
      <c r="M1005" s="216"/>
      <c r="N1005" s="141"/>
      <c r="O1005" s="249">
        <f t="shared" si="65"/>
        <v>0</v>
      </c>
      <c r="P1005" s="140"/>
      <c r="Q1005" s="253">
        <f t="shared" si="66"/>
        <v>0</v>
      </c>
      <c r="R1005" s="254">
        <f t="shared" si="67"/>
        <v>0</v>
      </c>
      <c r="S1005" s="211"/>
      <c r="U1005" s="257">
        <f>'Initial Info Client Demographic'!D991</f>
        <v>0</v>
      </c>
      <c r="W1005" s="179">
        <f>'Initial Info Client Demographic'!E991</f>
        <v>0</v>
      </c>
      <c r="X1005" s="182">
        <f>'Initial Info Client Demographic'!F991</f>
        <v>0</v>
      </c>
      <c r="Y1005" s="183">
        <f>'Initial Info Client Demographic'!G991</f>
        <v>0</v>
      </c>
      <c r="Z1005" s="179">
        <f>'Initial Info Client Demographic'!H991</f>
        <v>0</v>
      </c>
      <c r="AA1005" s="182">
        <f>'Initial Info Client Demographic'!I991</f>
        <v>0</v>
      </c>
      <c r="AB1005" s="183">
        <f>'Initial Info Client Demographic'!E991</f>
        <v>0</v>
      </c>
      <c r="AC1005" s="183">
        <f>'Initial Info Client Demographic'!F991</f>
        <v>0</v>
      </c>
      <c r="AD1005" s="183">
        <f>'Initial Info Client Demographic'!G991</f>
        <v>0</v>
      </c>
      <c r="AE1005" s="183">
        <f>'Initial Info Client Demographic'!H991</f>
        <v>0</v>
      </c>
      <c r="AF1005" s="183">
        <f>'Initial Info Client Demographic'!I991</f>
        <v>0</v>
      </c>
      <c r="AG1005" s="183">
        <f>'Initial Info Client Demographic'!J991</f>
        <v>0</v>
      </c>
    </row>
    <row r="1006" spans="1:33" ht="50.1" customHeight="1" x14ac:dyDescent="0.25">
      <c r="A1006" s="2">
        <f t="shared" si="68"/>
        <v>979</v>
      </c>
      <c r="B1006" s="319">
        <f>'Initial Info Client Demographic'!B992</f>
        <v>0</v>
      </c>
      <c r="C1006" s="320">
        <f>'Initial Info Client Demographic'!C992</f>
        <v>0</v>
      </c>
      <c r="D1006" s="244"/>
      <c r="E1006" s="236"/>
      <c r="F1006" s="259"/>
      <c r="G1006" s="240"/>
      <c r="H1006" s="242"/>
      <c r="I1006" s="213"/>
      <c r="J1006" s="214"/>
      <c r="K1006" s="169"/>
      <c r="L1006" s="166"/>
      <c r="M1006" s="215"/>
      <c r="N1006" s="123"/>
      <c r="O1006" s="249">
        <f t="shared" si="65"/>
        <v>0</v>
      </c>
      <c r="P1006" s="96"/>
      <c r="Q1006" s="251">
        <f t="shared" si="66"/>
        <v>0</v>
      </c>
      <c r="R1006" s="252">
        <f t="shared" si="67"/>
        <v>0</v>
      </c>
      <c r="S1006" s="211"/>
      <c r="U1006" s="257">
        <f>'Initial Info Client Demographic'!D992</f>
        <v>0</v>
      </c>
      <c r="W1006" s="179">
        <f>'Initial Info Client Demographic'!E992</f>
        <v>0</v>
      </c>
      <c r="X1006" s="182">
        <f>'Initial Info Client Demographic'!F992</f>
        <v>0</v>
      </c>
      <c r="Y1006" s="183">
        <f>'Initial Info Client Demographic'!G992</f>
        <v>0</v>
      </c>
      <c r="Z1006" s="179">
        <f>'Initial Info Client Demographic'!H992</f>
        <v>0</v>
      </c>
      <c r="AA1006" s="182">
        <f>'Initial Info Client Demographic'!I992</f>
        <v>0</v>
      </c>
      <c r="AB1006" s="183">
        <f>'Initial Info Client Demographic'!E992</f>
        <v>0</v>
      </c>
      <c r="AC1006" s="183">
        <f>'Initial Info Client Demographic'!F992</f>
        <v>0</v>
      </c>
      <c r="AD1006" s="183">
        <f>'Initial Info Client Demographic'!G992</f>
        <v>0</v>
      </c>
      <c r="AE1006" s="183">
        <f>'Initial Info Client Demographic'!H992</f>
        <v>0</v>
      </c>
      <c r="AF1006" s="183">
        <f>'Initial Info Client Demographic'!I992</f>
        <v>0</v>
      </c>
      <c r="AG1006" s="183">
        <f>'Initial Info Client Demographic'!J992</f>
        <v>0</v>
      </c>
    </row>
    <row r="1007" spans="1:33" ht="50.1" customHeight="1" x14ac:dyDescent="0.25">
      <c r="A1007" s="2">
        <f t="shared" si="68"/>
        <v>980</v>
      </c>
      <c r="B1007" s="321">
        <f>'Initial Info Client Demographic'!B993</f>
        <v>0</v>
      </c>
      <c r="C1007" s="322">
        <f>'Initial Info Client Demographic'!C993</f>
        <v>0</v>
      </c>
      <c r="D1007" s="229"/>
      <c r="E1007" s="237"/>
      <c r="F1007" s="234"/>
      <c r="G1007" s="241"/>
      <c r="H1007" s="243"/>
      <c r="I1007" s="213"/>
      <c r="J1007" s="214"/>
      <c r="K1007" s="168"/>
      <c r="L1007" s="167"/>
      <c r="M1007" s="216"/>
      <c r="N1007" s="141"/>
      <c r="O1007" s="249">
        <f t="shared" si="65"/>
        <v>0</v>
      </c>
      <c r="P1007" s="140"/>
      <c r="Q1007" s="253">
        <f t="shared" si="66"/>
        <v>0</v>
      </c>
      <c r="R1007" s="254">
        <f t="shared" si="67"/>
        <v>0</v>
      </c>
      <c r="S1007" s="211"/>
      <c r="U1007" s="257">
        <f>'Initial Info Client Demographic'!D993</f>
        <v>0</v>
      </c>
      <c r="W1007" s="179">
        <f>'Initial Info Client Demographic'!E993</f>
        <v>0</v>
      </c>
      <c r="X1007" s="182">
        <f>'Initial Info Client Demographic'!F993</f>
        <v>0</v>
      </c>
      <c r="Y1007" s="183">
        <f>'Initial Info Client Demographic'!G993</f>
        <v>0</v>
      </c>
      <c r="Z1007" s="179">
        <f>'Initial Info Client Demographic'!H993</f>
        <v>0</v>
      </c>
      <c r="AA1007" s="182">
        <f>'Initial Info Client Demographic'!I993</f>
        <v>0</v>
      </c>
      <c r="AB1007" s="183">
        <f>'Initial Info Client Demographic'!E993</f>
        <v>0</v>
      </c>
      <c r="AC1007" s="183">
        <f>'Initial Info Client Demographic'!F993</f>
        <v>0</v>
      </c>
      <c r="AD1007" s="183">
        <f>'Initial Info Client Demographic'!G993</f>
        <v>0</v>
      </c>
      <c r="AE1007" s="183">
        <f>'Initial Info Client Demographic'!H993</f>
        <v>0</v>
      </c>
      <c r="AF1007" s="183">
        <f>'Initial Info Client Demographic'!I993</f>
        <v>0</v>
      </c>
      <c r="AG1007" s="183">
        <f>'Initial Info Client Demographic'!J993</f>
        <v>0</v>
      </c>
    </row>
    <row r="1008" spans="1:33" ht="50.1" customHeight="1" x14ac:dyDescent="0.25">
      <c r="A1008" s="2">
        <f t="shared" si="68"/>
        <v>981</v>
      </c>
      <c r="B1008" s="319">
        <f>'Initial Info Client Demographic'!B994</f>
        <v>0</v>
      </c>
      <c r="C1008" s="320">
        <f>'Initial Info Client Demographic'!C994</f>
        <v>0</v>
      </c>
      <c r="D1008" s="244"/>
      <c r="E1008" s="236"/>
      <c r="F1008" s="259"/>
      <c r="G1008" s="238"/>
      <c r="H1008" s="242"/>
      <c r="I1008" s="213"/>
      <c r="J1008" s="214"/>
      <c r="K1008" s="169"/>
      <c r="L1008" s="166"/>
      <c r="M1008" s="215"/>
      <c r="N1008" s="123"/>
      <c r="O1008" s="249">
        <f t="shared" si="65"/>
        <v>0</v>
      </c>
      <c r="P1008" s="96"/>
      <c r="Q1008" s="251">
        <f t="shared" si="66"/>
        <v>0</v>
      </c>
      <c r="R1008" s="252">
        <f t="shared" si="67"/>
        <v>0</v>
      </c>
      <c r="S1008" s="211"/>
      <c r="U1008" s="257">
        <f>'Initial Info Client Demographic'!D994</f>
        <v>0</v>
      </c>
      <c r="W1008" s="179">
        <f>'Initial Info Client Demographic'!E994</f>
        <v>0</v>
      </c>
      <c r="X1008" s="182">
        <f>'Initial Info Client Demographic'!F994</f>
        <v>0</v>
      </c>
      <c r="Y1008" s="183">
        <f>'Initial Info Client Demographic'!G994</f>
        <v>0</v>
      </c>
      <c r="Z1008" s="179">
        <f>'Initial Info Client Demographic'!H994</f>
        <v>0</v>
      </c>
      <c r="AA1008" s="182">
        <f>'Initial Info Client Demographic'!I994</f>
        <v>0</v>
      </c>
      <c r="AB1008" s="183">
        <f>'Initial Info Client Demographic'!E994</f>
        <v>0</v>
      </c>
      <c r="AC1008" s="183">
        <f>'Initial Info Client Demographic'!F994</f>
        <v>0</v>
      </c>
      <c r="AD1008" s="183">
        <f>'Initial Info Client Demographic'!G994</f>
        <v>0</v>
      </c>
      <c r="AE1008" s="183">
        <f>'Initial Info Client Demographic'!H994</f>
        <v>0</v>
      </c>
      <c r="AF1008" s="183">
        <f>'Initial Info Client Demographic'!I994</f>
        <v>0</v>
      </c>
      <c r="AG1008" s="183">
        <f>'Initial Info Client Demographic'!J994</f>
        <v>0</v>
      </c>
    </row>
    <row r="1009" spans="1:33" ht="50.1" customHeight="1" x14ac:dyDescent="0.25">
      <c r="A1009" s="2">
        <f t="shared" si="68"/>
        <v>982</v>
      </c>
      <c r="B1009" s="321">
        <f>'Initial Info Client Demographic'!B995</f>
        <v>0</v>
      </c>
      <c r="C1009" s="322">
        <f>'Initial Info Client Demographic'!C995</f>
        <v>0</v>
      </c>
      <c r="D1009" s="229"/>
      <c r="E1009" s="237"/>
      <c r="F1009" s="234"/>
      <c r="G1009" s="239"/>
      <c r="H1009" s="243"/>
      <c r="I1009" s="213"/>
      <c r="J1009" s="214"/>
      <c r="K1009" s="168"/>
      <c r="L1009" s="167"/>
      <c r="M1009" s="216"/>
      <c r="N1009" s="141"/>
      <c r="O1009" s="249">
        <f t="shared" si="65"/>
        <v>0</v>
      </c>
      <c r="P1009" s="140"/>
      <c r="Q1009" s="253">
        <f t="shared" si="66"/>
        <v>0</v>
      </c>
      <c r="R1009" s="254">
        <f t="shared" si="67"/>
        <v>0</v>
      </c>
      <c r="S1009" s="211"/>
      <c r="U1009" s="257">
        <f>'Initial Info Client Demographic'!D995</f>
        <v>0</v>
      </c>
      <c r="W1009" s="179">
        <f>'Initial Info Client Demographic'!E995</f>
        <v>0</v>
      </c>
      <c r="X1009" s="182">
        <f>'Initial Info Client Demographic'!F995</f>
        <v>0</v>
      </c>
      <c r="Y1009" s="183">
        <f>'Initial Info Client Demographic'!G995</f>
        <v>0</v>
      </c>
      <c r="Z1009" s="179">
        <f>'Initial Info Client Demographic'!H995</f>
        <v>0</v>
      </c>
      <c r="AA1009" s="182">
        <f>'Initial Info Client Demographic'!I995</f>
        <v>0</v>
      </c>
      <c r="AB1009" s="183">
        <f>'Initial Info Client Demographic'!E995</f>
        <v>0</v>
      </c>
      <c r="AC1009" s="183">
        <f>'Initial Info Client Demographic'!F995</f>
        <v>0</v>
      </c>
      <c r="AD1009" s="183">
        <f>'Initial Info Client Demographic'!G995</f>
        <v>0</v>
      </c>
      <c r="AE1009" s="183">
        <f>'Initial Info Client Demographic'!H995</f>
        <v>0</v>
      </c>
      <c r="AF1009" s="183">
        <f>'Initial Info Client Demographic'!I995</f>
        <v>0</v>
      </c>
      <c r="AG1009" s="183">
        <f>'Initial Info Client Demographic'!J995</f>
        <v>0</v>
      </c>
    </row>
    <row r="1010" spans="1:33" ht="50.1" customHeight="1" x14ac:dyDescent="0.25">
      <c r="A1010" s="2">
        <f t="shared" si="68"/>
        <v>983</v>
      </c>
      <c r="B1010" s="319">
        <f>'Initial Info Client Demographic'!B996</f>
        <v>0</v>
      </c>
      <c r="C1010" s="320">
        <f>'Initial Info Client Demographic'!C996</f>
        <v>0</v>
      </c>
      <c r="D1010" s="244"/>
      <c r="E1010" s="236"/>
      <c r="F1010" s="259"/>
      <c r="G1010" s="238"/>
      <c r="H1010" s="242"/>
      <c r="I1010" s="213"/>
      <c r="J1010" s="214"/>
      <c r="K1010" s="169"/>
      <c r="L1010" s="166"/>
      <c r="M1010" s="215"/>
      <c r="N1010" s="123"/>
      <c r="O1010" s="249">
        <f t="shared" si="65"/>
        <v>0</v>
      </c>
      <c r="P1010" s="96"/>
      <c r="Q1010" s="251">
        <f t="shared" si="66"/>
        <v>0</v>
      </c>
      <c r="R1010" s="252">
        <f t="shared" si="67"/>
        <v>0</v>
      </c>
      <c r="S1010" s="211"/>
      <c r="U1010" s="257">
        <f>'Initial Info Client Demographic'!D996</f>
        <v>0</v>
      </c>
      <c r="W1010" s="179">
        <f>'Initial Info Client Demographic'!E996</f>
        <v>0</v>
      </c>
      <c r="X1010" s="182">
        <f>'Initial Info Client Demographic'!F996</f>
        <v>0</v>
      </c>
      <c r="Y1010" s="183">
        <f>'Initial Info Client Demographic'!G996</f>
        <v>0</v>
      </c>
      <c r="Z1010" s="179">
        <f>'Initial Info Client Demographic'!H996</f>
        <v>0</v>
      </c>
      <c r="AA1010" s="182">
        <f>'Initial Info Client Demographic'!I996</f>
        <v>0</v>
      </c>
      <c r="AB1010" s="183">
        <f>'Initial Info Client Demographic'!E996</f>
        <v>0</v>
      </c>
      <c r="AC1010" s="183">
        <f>'Initial Info Client Demographic'!F996</f>
        <v>0</v>
      </c>
      <c r="AD1010" s="183">
        <f>'Initial Info Client Demographic'!G996</f>
        <v>0</v>
      </c>
      <c r="AE1010" s="183">
        <f>'Initial Info Client Demographic'!H996</f>
        <v>0</v>
      </c>
      <c r="AF1010" s="183">
        <f>'Initial Info Client Demographic'!I996</f>
        <v>0</v>
      </c>
      <c r="AG1010" s="183">
        <f>'Initial Info Client Demographic'!J996</f>
        <v>0</v>
      </c>
    </row>
    <row r="1011" spans="1:33" ht="50.1" customHeight="1" x14ac:dyDescent="0.25">
      <c r="A1011" s="2">
        <f t="shared" si="68"/>
        <v>984</v>
      </c>
      <c r="B1011" s="321">
        <f>'Initial Info Client Demographic'!B997</f>
        <v>0</v>
      </c>
      <c r="C1011" s="322">
        <f>'Initial Info Client Demographic'!C997</f>
        <v>0</v>
      </c>
      <c r="D1011" s="229"/>
      <c r="E1011" s="237"/>
      <c r="F1011" s="234"/>
      <c r="G1011" s="239"/>
      <c r="H1011" s="243"/>
      <c r="I1011" s="213"/>
      <c r="J1011" s="214"/>
      <c r="K1011" s="168"/>
      <c r="L1011" s="167"/>
      <c r="M1011" s="216"/>
      <c r="N1011" s="141"/>
      <c r="O1011" s="249">
        <f t="shared" si="65"/>
        <v>0</v>
      </c>
      <c r="P1011" s="140"/>
      <c r="Q1011" s="253">
        <f t="shared" si="66"/>
        <v>0</v>
      </c>
      <c r="R1011" s="254">
        <f t="shared" si="67"/>
        <v>0</v>
      </c>
      <c r="S1011" s="211"/>
      <c r="U1011" s="257">
        <f>'Initial Info Client Demographic'!D997</f>
        <v>0</v>
      </c>
      <c r="W1011" s="179">
        <f>'Initial Info Client Demographic'!E997</f>
        <v>0</v>
      </c>
      <c r="X1011" s="182">
        <f>'Initial Info Client Demographic'!F997</f>
        <v>0</v>
      </c>
      <c r="Y1011" s="183">
        <f>'Initial Info Client Demographic'!G997</f>
        <v>0</v>
      </c>
      <c r="Z1011" s="179">
        <f>'Initial Info Client Demographic'!H997</f>
        <v>0</v>
      </c>
      <c r="AA1011" s="182">
        <f>'Initial Info Client Demographic'!I997</f>
        <v>0</v>
      </c>
      <c r="AB1011" s="183">
        <f>'Initial Info Client Demographic'!E997</f>
        <v>0</v>
      </c>
      <c r="AC1011" s="183">
        <f>'Initial Info Client Demographic'!F997</f>
        <v>0</v>
      </c>
      <c r="AD1011" s="183">
        <f>'Initial Info Client Demographic'!G997</f>
        <v>0</v>
      </c>
      <c r="AE1011" s="183">
        <f>'Initial Info Client Demographic'!H997</f>
        <v>0</v>
      </c>
      <c r="AF1011" s="183">
        <f>'Initial Info Client Demographic'!I997</f>
        <v>0</v>
      </c>
      <c r="AG1011" s="183">
        <f>'Initial Info Client Demographic'!J997</f>
        <v>0</v>
      </c>
    </row>
    <row r="1012" spans="1:33" ht="50.1" customHeight="1" x14ac:dyDescent="0.25">
      <c r="A1012" s="2">
        <f t="shared" si="68"/>
        <v>985</v>
      </c>
      <c r="B1012" s="319">
        <f>'Initial Info Client Demographic'!B998</f>
        <v>0</v>
      </c>
      <c r="C1012" s="320">
        <f>'Initial Info Client Demographic'!C998</f>
        <v>0</v>
      </c>
      <c r="D1012" s="244"/>
      <c r="E1012" s="236"/>
      <c r="F1012" s="259"/>
      <c r="G1012" s="238"/>
      <c r="H1012" s="242"/>
      <c r="I1012" s="213"/>
      <c r="J1012" s="214"/>
      <c r="K1012" s="169"/>
      <c r="L1012" s="166"/>
      <c r="M1012" s="215"/>
      <c r="N1012" s="123"/>
      <c r="O1012" s="249">
        <f t="shared" si="65"/>
        <v>0</v>
      </c>
      <c r="P1012" s="96"/>
      <c r="Q1012" s="251">
        <f t="shared" si="66"/>
        <v>0</v>
      </c>
      <c r="R1012" s="252">
        <f t="shared" si="67"/>
        <v>0</v>
      </c>
      <c r="S1012" s="211"/>
      <c r="U1012" s="257">
        <f>'Initial Info Client Demographic'!D998</f>
        <v>0</v>
      </c>
      <c r="W1012" s="179">
        <f>'Initial Info Client Demographic'!E998</f>
        <v>0</v>
      </c>
      <c r="X1012" s="182">
        <f>'Initial Info Client Demographic'!F998</f>
        <v>0</v>
      </c>
      <c r="Y1012" s="183">
        <f>'Initial Info Client Demographic'!G998</f>
        <v>0</v>
      </c>
      <c r="Z1012" s="179">
        <f>'Initial Info Client Demographic'!H998</f>
        <v>0</v>
      </c>
      <c r="AA1012" s="182">
        <f>'Initial Info Client Demographic'!I998</f>
        <v>0</v>
      </c>
      <c r="AB1012" s="183">
        <f>'Initial Info Client Demographic'!E998</f>
        <v>0</v>
      </c>
      <c r="AC1012" s="183">
        <f>'Initial Info Client Demographic'!F998</f>
        <v>0</v>
      </c>
      <c r="AD1012" s="183">
        <f>'Initial Info Client Demographic'!G998</f>
        <v>0</v>
      </c>
      <c r="AE1012" s="183">
        <f>'Initial Info Client Demographic'!H998</f>
        <v>0</v>
      </c>
      <c r="AF1012" s="183">
        <f>'Initial Info Client Demographic'!I998</f>
        <v>0</v>
      </c>
      <c r="AG1012" s="183">
        <f>'Initial Info Client Demographic'!J998</f>
        <v>0</v>
      </c>
    </row>
    <row r="1013" spans="1:33" ht="50.1" customHeight="1" x14ac:dyDescent="0.25">
      <c r="A1013" s="2">
        <f t="shared" si="68"/>
        <v>986</v>
      </c>
      <c r="B1013" s="321">
        <f>'Initial Info Client Demographic'!B999</f>
        <v>0</v>
      </c>
      <c r="C1013" s="322">
        <f>'Initial Info Client Demographic'!C999</f>
        <v>0</v>
      </c>
      <c r="D1013" s="229"/>
      <c r="E1013" s="237"/>
      <c r="F1013" s="234"/>
      <c r="G1013" s="239"/>
      <c r="H1013" s="243"/>
      <c r="I1013" s="213"/>
      <c r="J1013" s="214"/>
      <c r="K1013" s="168"/>
      <c r="L1013" s="167"/>
      <c r="M1013" s="216"/>
      <c r="N1013" s="141"/>
      <c r="O1013" s="249">
        <f t="shared" si="65"/>
        <v>0</v>
      </c>
      <c r="P1013" s="140"/>
      <c r="Q1013" s="253">
        <f t="shared" si="66"/>
        <v>0</v>
      </c>
      <c r="R1013" s="254">
        <f t="shared" si="67"/>
        <v>0</v>
      </c>
      <c r="S1013" s="211"/>
      <c r="U1013" s="257">
        <f>'Initial Info Client Demographic'!D999</f>
        <v>0</v>
      </c>
      <c r="W1013" s="179">
        <f>'Initial Info Client Demographic'!E999</f>
        <v>0</v>
      </c>
      <c r="X1013" s="182">
        <f>'Initial Info Client Demographic'!F999</f>
        <v>0</v>
      </c>
      <c r="Y1013" s="183">
        <f>'Initial Info Client Demographic'!G999</f>
        <v>0</v>
      </c>
      <c r="Z1013" s="179">
        <f>'Initial Info Client Demographic'!H999</f>
        <v>0</v>
      </c>
      <c r="AA1013" s="182">
        <f>'Initial Info Client Demographic'!I999</f>
        <v>0</v>
      </c>
      <c r="AB1013" s="183">
        <f>'Initial Info Client Demographic'!E999</f>
        <v>0</v>
      </c>
      <c r="AC1013" s="183">
        <f>'Initial Info Client Demographic'!F999</f>
        <v>0</v>
      </c>
      <c r="AD1013" s="183">
        <f>'Initial Info Client Demographic'!G999</f>
        <v>0</v>
      </c>
      <c r="AE1013" s="183">
        <f>'Initial Info Client Demographic'!H999</f>
        <v>0</v>
      </c>
      <c r="AF1013" s="183">
        <f>'Initial Info Client Demographic'!I999</f>
        <v>0</v>
      </c>
      <c r="AG1013" s="183">
        <f>'Initial Info Client Demographic'!J999</f>
        <v>0</v>
      </c>
    </row>
    <row r="1014" spans="1:33" ht="50.1" customHeight="1" x14ac:dyDescent="0.25">
      <c r="A1014" s="2">
        <f t="shared" si="68"/>
        <v>987</v>
      </c>
      <c r="B1014" s="319">
        <f>'Initial Info Client Demographic'!B1000</f>
        <v>0</v>
      </c>
      <c r="C1014" s="320">
        <f>'Initial Info Client Demographic'!C1000</f>
        <v>0</v>
      </c>
      <c r="D1014" s="244"/>
      <c r="E1014" s="236"/>
      <c r="F1014" s="259"/>
      <c r="G1014" s="238"/>
      <c r="H1014" s="242"/>
      <c r="I1014" s="213"/>
      <c r="J1014" s="214"/>
      <c r="K1014" s="169"/>
      <c r="L1014" s="166"/>
      <c r="M1014" s="215"/>
      <c r="N1014" s="123"/>
      <c r="O1014" s="249">
        <f t="shared" si="65"/>
        <v>0</v>
      </c>
      <c r="P1014" s="96"/>
      <c r="Q1014" s="251">
        <f t="shared" si="66"/>
        <v>0</v>
      </c>
      <c r="R1014" s="252">
        <f t="shared" si="67"/>
        <v>0</v>
      </c>
      <c r="S1014" s="211"/>
      <c r="U1014" s="257">
        <f>'Initial Info Client Demographic'!D1000</f>
        <v>0</v>
      </c>
      <c r="W1014" s="179">
        <f>'Initial Info Client Demographic'!E1000</f>
        <v>0</v>
      </c>
      <c r="X1014" s="182">
        <f>'Initial Info Client Demographic'!F1000</f>
        <v>0</v>
      </c>
      <c r="Y1014" s="183">
        <f>'Initial Info Client Demographic'!G1000</f>
        <v>0</v>
      </c>
      <c r="Z1014" s="179">
        <f>'Initial Info Client Demographic'!H1000</f>
        <v>0</v>
      </c>
      <c r="AA1014" s="182">
        <f>'Initial Info Client Demographic'!I1000</f>
        <v>0</v>
      </c>
      <c r="AB1014" s="183">
        <f>'Initial Info Client Demographic'!E1000</f>
        <v>0</v>
      </c>
      <c r="AC1014" s="183">
        <f>'Initial Info Client Demographic'!F1000</f>
        <v>0</v>
      </c>
      <c r="AD1014" s="183">
        <f>'Initial Info Client Demographic'!G1000</f>
        <v>0</v>
      </c>
      <c r="AE1014" s="183">
        <f>'Initial Info Client Demographic'!H1000</f>
        <v>0</v>
      </c>
      <c r="AF1014" s="183">
        <f>'Initial Info Client Demographic'!I1000</f>
        <v>0</v>
      </c>
      <c r="AG1014" s="183">
        <f>'Initial Info Client Demographic'!J1000</f>
        <v>0</v>
      </c>
    </row>
    <row r="1015" spans="1:33" ht="50.1" customHeight="1" x14ac:dyDescent="0.25">
      <c r="A1015" s="2">
        <f t="shared" si="68"/>
        <v>988</v>
      </c>
      <c r="B1015" s="321">
        <f>'Initial Info Client Demographic'!B1001</f>
        <v>0</v>
      </c>
      <c r="C1015" s="322">
        <f>'Initial Info Client Demographic'!C1001</f>
        <v>0</v>
      </c>
      <c r="D1015" s="229"/>
      <c r="E1015" s="237"/>
      <c r="F1015" s="234"/>
      <c r="G1015" s="239"/>
      <c r="H1015" s="243"/>
      <c r="I1015" s="213"/>
      <c r="J1015" s="214"/>
      <c r="K1015" s="168"/>
      <c r="L1015" s="167"/>
      <c r="M1015" s="216"/>
      <c r="N1015" s="141"/>
      <c r="O1015" s="249">
        <f t="shared" si="65"/>
        <v>0</v>
      </c>
      <c r="P1015" s="140"/>
      <c r="Q1015" s="253">
        <f t="shared" si="66"/>
        <v>0</v>
      </c>
      <c r="R1015" s="254">
        <f t="shared" si="67"/>
        <v>0</v>
      </c>
      <c r="S1015" s="211"/>
      <c r="U1015" s="257">
        <f>'Initial Info Client Demographic'!D1001</f>
        <v>0</v>
      </c>
      <c r="W1015" s="179">
        <f>'Initial Info Client Demographic'!E1001</f>
        <v>0</v>
      </c>
      <c r="X1015" s="182">
        <f>'Initial Info Client Demographic'!F1001</f>
        <v>0</v>
      </c>
      <c r="Y1015" s="183">
        <f>'Initial Info Client Demographic'!G1001</f>
        <v>0</v>
      </c>
      <c r="Z1015" s="179">
        <f>'Initial Info Client Demographic'!H1001</f>
        <v>0</v>
      </c>
      <c r="AA1015" s="182">
        <f>'Initial Info Client Demographic'!I1001</f>
        <v>0</v>
      </c>
      <c r="AB1015" s="183">
        <f>'Initial Info Client Demographic'!E1001</f>
        <v>0</v>
      </c>
      <c r="AC1015" s="183">
        <f>'Initial Info Client Demographic'!F1001</f>
        <v>0</v>
      </c>
      <c r="AD1015" s="183">
        <f>'Initial Info Client Demographic'!G1001</f>
        <v>0</v>
      </c>
      <c r="AE1015" s="183">
        <f>'Initial Info Client Demographic'!H1001</f>
        <v>0</v>
      </c>
      <c r="AF1015" s="183">
        <f>'Initial Info Client Demographic'!I1001</f>
        <v>0</v>
      </c>
      <c r="AG1015" s="183">
        <f>'Initial Info Client Demographic'!J1001</f>
        <v>0</v>
      </c>
    </row>
    <row r="1016" spans="1:33" ht="50.1" customHeight="1" x14ac:dyDescent="0.25">
      <c r="A1016" s="2">
        <f t="shared" si="68"/>
        <v>989</v>
      </c>
      <c r="B1016" s="319">
        <f>'Initial Info Client Demographic'!B1002</f>
        <v>0</v>
      </c>
      <c r="C1016" s="320">
        <f>'Initial Info Client Demographic'!C1002</f>
        <v>0</v>
      </c>
      <c r="D1016" s="244"/>
      <c r="E1016" s="236"/>
      <c r="F1016" s="259"/>
      <c r="G1016" s="240"/>
      <c r="H1016" s="242"/>
      <c r="I1016" s="213"/>
      <c r="J1016" s="214"/>
      <c r="K1016" s="169"/>
      <c r="L1016" s="166"/>
      <c r="M1016" s="215"/>
      <c r="N1016" s="123"/>
      <c r="O1016" s="249">
        <f t="shared" si="65"/>
        <v>0</v>
      </c>
      <c r="P1016" s="96"/>
      <c r="Q1016" s="251">
        <f t="shared" si="66"/>
        <v>0</v>
      </c>
      <c r="R1016" s="252">
        <f t="shared" si="67"/>
        <v>0</v>
      </c>
      <c r="S1016" s="211"/>
      <c r="U1016" s="257">
        <f>'Initial Info Client Demographic'!D1002</f>
        <v>0</v>
      </c>
      <c r="W1016" s="179">
        <f>'Initial Info Client Demographic'!E1002</f>
        <v>0</v>
      </c>
      <c r="X1016" s="182">
        <f>'Initial Info Client Demographic'!F1002</f>
        <v>0</v>
      </c>
      <c r="Y1016" s="183">
        <f>'Initial Info Client Demographic'!G1002</f>
        <v>0</v>
      </c>
      <c r="Z1016" s="179">
        <f>'Initial Info Client Demographic'!H1002</f>
        <v>0</v>
      </c>
      <c r="AA1016" s="182">
        <f>'Initial Info Client Demographic'!I1002</f>
        <v>0</v>
      </c>
      <c r="AB1016" s="183">
        <f>'Initial Info Client Demographic'!E1002</f>
        <v>0</v>
      </c>
      <c r="AC1016" s="183">
        <f>'Initial Info Client Demographic'!F1002</f>
        <v>0</v>
      </c>
      <c r="AD1016" s="183">
        <f>'Initial Info Client Demographic'!G1002</f>
        <v>0</v>
      </c>
      <c r="AE1016" s="183">
        <f>'Initial Info Client Demographic'!H1002</f>
        <v>0</v>
      </c>
      <c r="AF1016" s="183">
        <f>'Initial Info Client Demographic'!I1002</f>
        <v>0</v>
      </c>
      <c r="AG1016" s="183">
        <f>'Initial Info Client Demographic'!J1002</f>
        <v>0</v>
      </c>
    </row>
    <row r="1017" spans="1:33" ht="50.1" customHeight="1" x14ac:dyDescent="0.25">
      <c r="A1017" s="2">
        <f t="shared" si="68"/>
        <v>990</v>
      </c>
      <c r="B1017" s="321">
        <f>'Initial Info Client Demographic'!B1003</f>
        <v>0</v>
      </c>
      <c r="C1017" s="322">
        <f>'Initial Info Client Demographic'!C1003</f>
        <v>0</v>
      </c>
      <c r="D1017" s="229"/>
      <c r="E1017" s="237"/>
      <c r="F1017" s="234"/>
      <c r="G1017" s="241"/>
      <c r="H1017" s="243"/>
      <c r="I1017" s="213"/>
      <c r="J1017" s="214"/>
      <c r="K1017" s="168"/>
      <c r="L1017" s="167"/>
      <c r="M1017" s="216"/>
      <c r="N1017" s="141"/>
      <c r="O1017" s="249">
        <f t="shared" si="65"/>
        <v>0</v>
      </c>
      <c r="P1017" s="140"/>
      <c r="Q1017" s="253">
        <f t="shared" si="66"/>
        <v>0</v>
      </c>
      <c r="R1017" s="254">
        <f t="shared" si="67"/>
        <v>0</v>
      </c>
      <c r="S1017" s="211"/>
      <c r="U1017" s="257">
        <f>'Initial Info Client Demographic'!D1003</f>
        <v>0</v>
      </c>
      <c r="W1017" s="179">
        <f>'Initial Info Client Demographic'!E1003</f>
        <v>0</v>
      </c>
      <c r="X1017" s="182">
        <f>'Initial Info Client Demographic'!F1003</f>
        <v>0</v>
      </c>
      <c r="Y1017" s="183">
        <f>'Initial Info Client Demographic'!G1003</f>
        <v>0</v>
      </c>
      <c r="Z1017" s="179">
        <f>'Initial Info Client Demographic'!H1003</f>
        <v>0</v>
      </c>
      <c r="AA1017" s="182">
        <f>'Initial Info Client Demographic'!I1003</f>
        <v>0</v>
      </c>
      <c r="AB1017" s="183">
        <f>'Initial Info Client Demographic'!E1003</f>
        <v>0</v>
      </c>
      <c r="AC1017" s="183">
        <f>'Initial Info Client Demographic'!F1003</f>
        <v>0</v>
      </c>
      <c r="AD1017" s="183">
        <f>'Initial Info Client Demographic'!G1003</f>
        <v>0</v>
      </c>
      <c r="AE1017" s="183">
        <f>'Initial Info Client Demographic'!H1003</f>
        <v>0</v>
      </c>
      <c r="AF1017" s="183">
        <f>'Initial Info Client Demographic'!I1003</f>
        <v>0</v>
      </c>
      <c r="AG1017" s="183">
        <f>'Initial Info Client Demographic'!J1003</f>
        <v>0</v>
      </c>
    </row>
    <row r="1018" spans="1:33" ht="50.1" customHeight="1" x14ac:dyDescent="0.25">
      <c r="A1018" s="2">
        <f t="shared" si="68"/>
        <v>991</v>
      </c>
      <c r="B1018" s="319">
        <f>'Initial Info Client Demographic'!B1004</f>
        <v>0</v>
      </c>
      <c r="C1018" s="320">
        <f>'Initial Info Client Demographic'!C1004</f>
        <v>0</v>
      </c>
      <c r="D1018" s="244"/>
      <c r="E1018" s="236"/>
      <c r="F1018" s="259"/>
      <c r="G1018" s="238"/>
      <c r="H1018" s="242"/>
      <c r="I1018" s="213"/>
      <c r="J1018" s="214"/>
      <c r="K1018" s="169"/>
      <c r="L1018" s="166"/>
      <c r="M1018" s="215"/>
      <c r="N1018" s="123"/>
      <c r="O1018" s="249">
        <f t="shared" si="65"/>
        <v>0</v>
      </c>
      <c r="P1018" s="96"/>
      <c r="Q1018" s="251">
        <f t="shared" si="66"/>
        <v>0</v>
      </c>
      <c r="R1018" s="252">
        <f t="shared" si="67"/>
        <v>0</v>
      </c>
      <c r="S1018" s="211"/>
      <c r="U1018" s="257">
        <f>'Initial Info Client Demographic'!D1004</f>
        <v>0</v>
      </c>
      <c r="W1018" s="179">
        <f>'Initial Info Client Demographic'!E1004</f>
        <v>0</v>
      </c>
      <c r="X1018" s="182">
        <f>'Initial Info Client Demographic'!F1004</f>
        <v>0</v>
      </c>
      <c r="Y1018" s="183">
        <f>'Initial Info Client Demographic'!G1004</f>
        <v>0</v>
      </c>
      <c r="Z1018" s="179">
        <f>'Initial Info Client Demographic'!H1004</f>
        <v>0</v>
      </c>
      <c r="AA1018" s="182">
        <f>'Initial Info Client Demographic'!I1004</f>
        <v>0</v>
      </c>
      <c r="AB1018" s="183">
        <f>'Initial Info Client Demographic'!E1004</f>
        <v>0</v>
      </c>
      <c r="AC1018" s="183">
        <f>'Initial Info Client Demographic'!F1004</f>
        <v>0</v>
      </c>
      <c r="AD1018" s="183">
        <f>'Initial Info Client Demographic'!G1004</f>
        <v>0</v>
      </c>
      <c r="AE1018" s="183">
        <f>'Initial Info Client Demographic'!H1004</f>
        <v>0</v>
      </c>
      <c r="AF1018" s="183">
        <f>'Initial Info Client Demographic'!I1004</f>
        <v>0</v>
      </c>
      <c r="AG1018" s="183">
        <f>'Initial Info Client Demographic'!J1004</f>
        <v>0</v>
      </c>
    </row>
    <row r="1019" spans="1:33" ht="50.1" customHeight="1" x14ac:dyDescent="0.25">
      <c r="A1019" s="2">
        <f t="shared" si="68"/>
        <v>992</v>
      </c>
      <c r="B1019" s="321">
        <f>'Initial Info Client Demographic'!B1005</f>
        <v>0</v>
      </c>
      <c r="C1019" s="322">
        <f>'Initial Info Client Demographic'!C1005</f>
        <v>0</v>
      </c>
      <c r="D1019" s="229"/>
      <c r="E1019" s="237"/>
      <c r="F1019" s="234"/>
      <c r="G1019" s="239"/>
      <c r="H1019" s="243"/>
      <c r="I1019" s="213"/>
      <c r="J1019" s="214"/>
      <c r="K1019" s="168"/>
      <c r="L1019" s="167"/>
      <c r="M1019" s="216"/>
      <c r="N1019" s="141"/>
      <c r="O1019" s="249">
        <f t="shared" si="65"/>
        <v>0</v>
      </c>
      <c r="P1019" s="140"/>
      <c r="Q1019" s="253">
        <f t="shared" si="66"/>
        <v>0</v>
      </c>
      <c r="R1019" s="254">
        <f t="shared" si="67"/>
        <v>0</v>
      </c>
      <c r="S1019" s="211"/>
      <c r="U1019" s="257">
        <f>'Initial Info Client Demographic'!D1005</f>
        <v>0</v>
      </c>
      <c r="W1019" s="179">
        <f>'Initial Info Client Demographic'!E1005</f>
        <v>0</v>
      </c>
      <c r="X1019" s="182">
        <f>'Initial Info Client Demographic'!F1005</f>
        <v>0</v>
      </c>
      <c r="Y1019" s="183">
        <f>'Initial Info Client Demographic'!G1005</f>
        <v>0</v>
      </c>
      <c r="Z1019" s="179">
        <f>'Initial Info Client Demographic'!H1005</f>
        <v>0</v>
      </c>
      <c r="AA1019" s="182">
        <f>'Initial Info Client Demographic'!I1005</f>
        <v>0</v>
      </c>
      <c r="AB1019" s="183">
        <f>'Initial Info Client Demographic'!E1005</f>
        <v>0</v>
      </c>
      <c r="AC1019" s="183">
        <f>'Initial Info Client Demographic'!F1005</f>
        <v>0</v>
      </c>
      <c r="AD1019" s="183">
        <f>'Initial Info Client Demographic'!G1005</f>
        <v>0</v>
      </c>
      <c r="AE1019" s="183">
        <f>'Initial Info Client Demographic'!H1005</f>
        <v>0</v>
      </c>
      <c r="AF1019" s="183">
        <f>'Initial Info Client Demographic'!I1005</f>
        <v>0</v>
      </c>
      <c r="AG1019" s="183">
        <f>'Initial Info Client Demographic'!J1005</f>
        <v>0</v>
      </c>
    </row>
    <row r="1020" spans="1:33" ht="50.1" customHeight="1" x14ac:dyDescent="0.25">
      <c r="A1020" s="2">
        <f t="shared" si="68"/>
        <v>993</v>
      </c>
      <c r="B1020" s="319">
        <f>'Initial Info Client Demographic'!B1006</f>
        <v>0</v>
      </c>
      <c r="C1020" s="320">
        <f>'Initial Info Client Demographic'!C1006</f>
        <v>0</v>
      </c>
      <c r="D1020" s="244"/>
      <c r="E1020" s="236"/>
      <c r="F1020" s="259"/>
      <c r="G1020" s="238"/>
      <c r="H1020" s="242"/>
      <c r="I1020" s="213"/>
      <c r="J1020" s="214"/>
      <c r="K1020" s="169"/>
      <c r="L1020" s="166"/>
      <c r="M1020" s="215"/>
      <c r="N1020" s="123"/>
      <c r="O1020" s="249">
        <f t="shared" si="65"/>
        <v>0</v>
      </c>
      <c r="P1020" s="96"/>
      <c r="Q1020" s="251">
        <f t="shared" si="66"/>
        <v>0</v>
      </c>
      <c r="R1020" s="252">
        <f t="shared" si="67"/>
        <v>0</v>
      </c>
      <c r="S1020" s="211"/>
      <c r="U1020" s="257">
        <f>'Initial Info Client Demographic'!D1006</f>
        <v>0</v>
      </c>
      <c r="W1020" s="179">
        <f>'Initial Info Client Demographic'!E1006</f>
        <v>0</v>
      </c>
      <c r="X1020" s="182">
        <f>'Initial Info Client Demographic'!F1006</f>
        <v>0</v>
      </c>
      <c r="Y1020" s="183">
        <f>'Initial Info Client Demographic'!G1006</f>
        <v>0</v>
      </c>
      <c r="Z1020" s="179">
        <f>'Initial Info Client Demographic'!H1006</f>
        <v>0</v>
      </c>
      <c r="AA1020" s="182">
        <f>'Initial Info Client Demographic'!I1006</f>
        <v>0</v>
      </c>
      <c r="AB1020" s="183">
        <f>'Initial Info Client Demographic'!E1006</f>
        <v>0</v>
      </c>
      <c r="AC1020" s="183">
        <f>'Initial Info Client Demographic'!F1006</f>
        <v>0</v>
      </c>
      <c r="AD1020" s="183">
        <f>'Initial Info Client Demographic'!G1006</f>
        <v>0</v>
      </c>
      <c r="AE1020" s="183">
        <f>'Initial Info Client Demographic'!H1006</f>
        <v>0</v>
      </c>
      <c r="AF1020" s="183">
        <f>'Initial Info Client Demographic'!I1006</f>
        <v>0</v>
      </c>
      <c r="AG1020" s="183">
        <f>'Initial Info Client Demographic'!J1006</f>
        <v>0</v>
      </c>
    </row>
    <row r="1021" spans="1:33" ht="50.1" customHeight="1" x14ac:dyDescent="0.25">
      <c r="A1021" s="2">
        <f t="shared" si="68"/>
        <v>994</v>
      </c>
      <c r="B1021" s="321">
        <f>'Initial Info Client Demographic'!B1007</f>
        <v>0</v>
      </c>
      <c r="C1021" s="322">
        <f>'Initial Info Client Demographic'!C1007</f>
        <v>0</v>
      </c>
      <c r="D1021" s="229"/>
      <c r="E1021" s="237"/>
      <c r="F1021" s="234"/>
      <c r="G1021" s="239"/>
      <c r="H1021" s="243"/>
      <c r="I1021" s="213"/>
      <c r="J1021" s="214"/>
      <c r="K1021" s="168"/>
      <c r="L1021" s="167"/>
      <c r="M1021" s="216"/>
      <c r="N1021" s="141"/>
      <c r="O1021" s="249">
        <f t="shared" si="65"/>
        <v>0</v>
      </c>
      <c r="P1021" s="140"/>
      <c r="Q1021" s="253">
        <f t="shared" si="66"/>
        <v>0</v>
      </c>
      <c r="R1021" s="254">
        <f t="shared" si="67"/>
        <v>0</v>
      </c>
      <c r="S1021" s="211"/>
      <c r="U1021" s="257">
        <f>'Initial Info Client Demographic'!D1007</f>
        <v>0</v>
      </c>
      <c r="W1021" s="179">
        <f>'Initial Info Client Demographic'!E1007</f>
        <v>0</v>
      </c>
      <c r="X1021" s="182">
        <f>'Initial Info Client Demographic'!F1007</f>
        <v>0</v>
      </c>
      <c r="Y1021" s="183">
        <f>'Initial Info Client Demographic'!G1007</f>
        <v>0</v>
      </c>
      <c r="Z1021" s="179">
        <f>'Initial Info Client Demographic'!H1007</f>
        <v>0</v>
      </c>
      <c r="AA1021" s="182">
        <f>'Initial Info Client Demographic'!I1007</f>
        <v>0</v>
      </c>
      <c r="AB1021" s="183">
        <f>'Initial Info Client Demographic'!E1007</f>
        <v>0</v>
      </c>
      <c r="AC1021" s="183">
        <f>'Initial Info Client Demographic'!F1007</f>
        <v>0</v>
      </c>
      <c r="AD1021" s="183">
        <f>'Initial Info Client Demographic'!G1007</f>
        <v>0</v>
      </c>
      <c r="AE1021" s="183">
        <f>'Initial Info Client Demographic'!H1007</f>
        <v>0</v>
      </c>
      <c r="AF1021" s="183">
        <f>'Initial Info Client Demographic'!I1007</f>
        <v>0</v>
      </c>
      <c r="AG1021" s="183">
        <f>'Initial Info Client Demographic'!J1007</f>
        <v>0</v>
      </c>
    </row>
    <row r="1022" spans="1:33" ht="50.1" customHeight="1" x14ac:dyDescent="0.25">
      <c r="A1022" s="2">
        <f t="shared" si="68"/>
        <v>995</v>
      </c>
      <c r="B1022" s="319">
        <f>'Initial Info Client Demographic'!B1008</f>
        <v>0</v>
      </c>
      <c r="C1022" s="320">
        <f>'Initial Info Client Demographic'!C1008</f>
        <v>0</v>
      </c>
      <c r="D1022" s="244"/>
      <c r="E1022" s="236"/>
      <c r="F1022" s="259"/>
      <c r="G1022" s="238"/>
      <c r="H1022" s="242"/>
      <c r="I1022" s="213"/>
      <c r="J1022" s="214"/>
      <c r="K1022" s="169"/>
      <c r="L1022" s="166"/>
      <c r="M1022" s="215"/>
      <c r="N1022" s="123"/>
      <c r="O1022" s="249">
        <f t="shared" si="65"/>
        <v>0</v>
      </c>
      <c r="P1022" s="96"/>
      <c r="Q1022" s="251">
        <f t="shared" si="66"/>
        <v>0</v>
      </c>
      <c r="R1022" s="252">
        <f t="shared" si="67"/>
        <v>0</v>
      </c>
      <c r="S1022" s="211"/>
      <c r="U1022" s="257">
        <f>'Initial Info Client Demographic'!D1008</f>
        <v>0</v>
      </c>
      <c r="W1022" s="179">
        <f>'Initial Info Client Demographic'!E1008</f>
        <v>0</v>
      </c>
      <c r="X1022" s="182">
        <f>'Initial Info Client Demographic'!F1008</f>
        <v>0</v>
      </c>
      <c r="Y1022" s="183">
        <f>'Initial Info Client Demographic'!G1008</f>
        <v>0</v>
      </c>
      <c r="Z1022" s="179">
        <f>'Initial Info Client Demographic'!H1008</f>
        <v>0</v>
      </c>
      <c r="AA1022" s="182">
        <f>'Initial Info Client Demographic'!I1008</f>
        <v>0</v>
      </c>
      <c r="AB1022" s="183">
        <f>'Initial Info Client Demographic'!E1008</f>
        <v>0</v>
      </c>
      <c r="AC1022" s="183">
        <f>'Initial Info Client Demographic'!F1008</f>
        <v>0</v>
      </c>
      <c r="AD1022" s="183">
        <f>'Initial Info Client Demographic'!G1008</f>
        <v>0</v>
      </c>
      <c r="AE1022" s="183">
        <f>'Initial Info Client Demographic'!H1008</f>
        <v>0</v>
      </c>
      <c r="AF1022" s="183">
        <f>'Initial Info Client Demographic'!I1008</f>
        <v>0</v>
      </c>
      <c r="AG1022" s="183">
        <f>'Initial Info Client Demographic'!J1008</f>
        <v>0</v>
      </c>
    </row>
    <row r="1023" spans="1:33" ht="50.1" customHeight="1" x14ac:dyDescent="0.25">
      <c r="A1023" s="2">
        <f t="shared" si="68"/>
        <v>996</v>
      </c>
      <c r="B1023" s="321">
        <f>'Initial Info Client Demographic'!B1009</f>
        <v>0</v>
      </c>
      <c r="C1023" s="322">
        <f>'Initial Info Client Demographic'!C1009</f>
        <v>0</v>
      </c>
      <c r="D1023" s="229"/>
      <c r="E1023" s="237"/>
      <c r="F1023" s="234"/>
      <c r="G1023" s="239"/>
      <c r="H1023" s="243"/>
      <c r="I1023" s="213"/>
      <c r="J1023" s="214"/>
      <c r="K1023" s="168"/>
      <c r="L1023" s="167"/>
      <c r="M1023" s="216"/>
      <c r="N1023" s="141"/>
      <c r="O1023" s="249">
        <f t="shared" si="65"/>
        <v>0</v>
      </c>
      <c r="P1023" s="140"/>
      <c r="Q1023" s="253">
        <f t="shared" si="66"/>
        <v>0</v>
      </c>
      <c r="R1023" s="254">
        <f t="shared" si="67"/>
        <v>0</v>
      </c>
      <c r="S1023" s="211"/>
      <c r="U1023" s="257">
        <f>'Initial Info Client Demographic'!D1009</f>
        <v>0</v>
      </c>
      <c r="W1023" s="179">
        <f>'Initial Info Client Demographic'!E1009</f>
        <v>0</v>
      </c>
      <c r="X1023" s="182">
        <f>'Initial Info Client Demographic'!F1009</f>
        <v>0</v>
      </c>
      <c r="Y1023" s="183">
        <f>'Initial Info Client Demographic'!G1009</f>
        <v>0</v>
      </c>
      <c r="Z1023" s="179">
        <f>'Initial Info Client Demographic'!H1009</f>
        <v>0</v>
      </c>
      <c r="AA1023" s="182">
        <f>'Initial Info Client Demographic'!I1009</f>
        <v>0</v>
      </c>
      <c r="AB1023" s="183">
        <f>'Initial Info Client Demographic'!E1009</f>
        <v>0</v>
      </c>
      <c r="AC1023" s="183">
        <f>'Initial Info Client Demographic'!F1009</f>
        <v>0</v>
      </c>
      <c r="AD1023" s="183">
        <f>'Initial Info Client Demographic'!G1009</f>
        <v>0</v>
      </c>
      <c r="AE1023" s="183">
        <f>'Initial Info Client Demographic'!H1009</f>
        <v>0</v>
      </c>
      <c r="AF1023" s="183">
        <f>'Initial Info Client Demographic'!I1009</f>
        <v>0</v>
      </c>
      <c r="AG1023" s="183">
        <f>'Initial Info Client Demographic'!J1009</f>
        <v>0</v>
      </c>
    </row>
    <row r="1024" spans="1:33" ht="50.1" customHeight="1" x14ac:dyDescent="0.25">
      <c r="A1024" s="2">
        <f t="shared" si="68"/>
        <v>997</v>
      </c>
      <c r="B1024" s="319">
        <f>'Initial Info Client Demographic'!B1010</f>
        <v>0</v>
      </c>
      <c r="C1024" s="320">
        <f>'Initial Info Client Demographic'!C1010</f>
        <v>0</v>
      </c>
      <c r="D1024" s="244"/>
      <c r="E1024" s="236"/>
      <c r="F1024" s="259"/>
      <c r="G1024" s="238"/>
      <c r="H1024" s="242"/>
      <c r="I1024" s="213"/>
      <c r="J1024" s="214"/>
      <c r="K1024" s="169"/>
      <c r="L1024" s="166"/>
      <c r="M1024" s="215"/>
      <c r="N1024" s="123"/>
      <c r="O1024" s="249">
        <f t="shared" si="65"/>
        <v>0</v>
      </c>
      <c r="P1024" s="96"/>
      <c r="Q1024" s="251">
        <f t="shared" si="66"/>
        <v>0</v>
      </c>
      <c r="R1024" s="252">
        <f t="shared" si="67"/>
        <v>0</v>
      </c>
      <c r="S1024" s="211"/>
      <c r="U1024" s="257">
        <f>'Initial Info Client Demographic'!D1010</f>
        <v>0</v>
      </c>
      <c r="W1024" s="179">
        <f>'Initial Info Client Demographic'!E1010</f>
        <v>0</v>
      </c>
      <c r="X1024" s="182">
        <f>'Initial Info Client Demographic'!F1010</f>
        <v>0</v>
      </c>
      <c r="Y1024" s="183">
        <f>'Initial Info Client Demographic'!G1010</f>
        <v>0</v>
      </c>
      <c r="Z1024" s="179">
        <f>'Initial Info Client Demographic'!H1010</f>
        <v>0</v>
      </c>
      <c r="AA1024" s="182">
        <f>'Initial Info Client Demographic'!I1010</f>
        <v>0</v>
      </c>
      <c r="AB1024" s="183">
        <f>'Initial Info Client Demographic'!E1010</f>
        <v>0</v>
      </c>
      <c r="AC1024" s="183">
        <f>'Initial Info Client Demographic'!F1010</f>
        <v>0</v>
      </c>
      <c r="AD1024" s="183">
        <f>'Initial Info Client Demographic'!G1010</f>
        <v>0</v>
      </c>
      <c r="AE1024" s="183">
        <f>'Initial Info Client Demographic'!H1010</f>
        <v>0</v>
      </c>
      <c r="AF1024" s="183">
        <f>'Initial Info Client Demographic'!I1010</f>
        <v>0</v>
      </c>
      <c r="AG1024" s="183">
        <f>'Initial Info Client Demographic'!J1010</f>
        <v>0</v>
      </c>
    </row>
    <row r="1025" spans="1:33" ht="50.1" customHeight="1" x14ac:dyDescent="0.25">
      <c r="A1025" s="2">
        <f t="shared" si="68"/>
        <v>998</v>
      </c>
      <c r="B1025" s="321">
        <f>'Initial Info Client Demographic'!B1011</f>
        <v>0</v>
      </c>
      <c r="C1025" s="322">
        <f>'Initial Info Client Demographic'!C1011</f>
        <v>0</v>
      </c>
      <c r="D1025" s="229"/>
      <c r="E1025" s="237"/>
      <c r="F1025" s="234"/>
      <c r="G1025" s="239"/>
      <c r="H1025" s="243"/>
      <c r="I1025" s="213"/>
      <c r="J1025" s="214"/>
      <c r="K1025" s="168"/>
      <c r="L1025" s="167"/>
      <c r="M1025" s="216"/>
      <c r="N1025" s="141"/>
      <c r="O1025" s="249">
        <f t="shared" si="65"/>
        <v>0</v>
      </c>
      <c r="P1025" s="140"/>
      <c r="Q1025" s="253">
        <f t="shared" si="66"/>
        <v>0</v>
      </c>
      <c r="R1025" s="254">
        <f t="shared" si="67"/>
        <v>0</v>
      </c>
      <c r="S1025" s="211"/>
      <c r="U1025" s="257">
        <f>'Initial Info Client Demographic'!D1011</f>
        <v>0</v>
      </c>
      <c r="W1025" s="179">
        <f>'Initial Info Client Demographic'!E1011</f>
        <v>0</v>
      </c>
      <c r="X1025" s="182">
        <f>'Initial Info Client Demographic'!F1011</f>
        <v>0</v>
      </c>
      <c r="Y1025" s="183">
        <f>'Initial Info Client Demographic'!G1011</f>
        <v>0</v>
      </c>
      <c r="Z1025" s="179">
        <f>'Initial Info Client Demographic'!H1011</f>
        <v>0</v>
      </c>
      <c r="AA1025" s="182">
        <f>'Initial Info Client Demographic'!I1011</f>
        <v>0</v>
      </c>
      <c r="AB1025" s="183">
        <f>'Initial Info Client Demographic'!E1011</f>
        <v>0</v>
      </c>
      <c r="AC1025" s="183">
        <f>'Initial Info Client Demographic'!F1011</f>
        <v>0</v>
      </c>
      <c r="AD1025" s="183">
        <f>'Initial Info Client Demographic'!G1011</f>
        <v>0</v>
      </c>
      <c r="AE1025" s="183">
        <f>'Initial Info Client Demographic'!H1011</f>
        <v>0</v>
      </c>
      <c r="AF1025" s="183">
        <f>'Initial Info Client Demographic'!I1011</f>
        <v>0</v>
      </c>
      <c r="AG1025" s="183">
        <f>'Initial Info Client Demographic'!J1011</f>
        <v>0</v>
      </c>
    </row>
    <row r="1026" spans="1:33" ht="50.1" customHeight="1" x14ac:dyDescent="0.25">
      <c r="A1026" s="2">
        <f t="shared" si="68"/>
        <v>999</v>
      </c>
      <c r="B1026" s="319">
        <f>'Initial Info Client Demographic'!B1012</f>
        <v>0</v>
      </c>
      <c r="C1026" s="320">
        <f>'Initial Info Client Demographic'!C1012</f>
        <v>0</v>
      </c>
      <c r="D1026" s="244"/>
      <c r="E1026" s="236"/>
      <c r="F1026" s="259"/>
      <c r="G1026" s="240"/>
      <c r="H1026" s="242"/>
      <c r="I1026" s="213"/>
      <c r="J1026" s="214"/>
      <c r="K1026" s="169"/>
      <c r="L1026" s="166"/>
      <c r="M1026" s="215"/>
      <c r="N1026" s="123"/>
      <c r="O1026" s="249">
        <f t="shared" si="65"/>
        <v>0</v>
      </c>
      <c r="P1026" s="96"/>
      <c r="Q1026" s="251">
        <f t="shared" si="66"/>
        <v>0</v>
      </c>
      <c r="R1026" s="252">
        <f t="shared" si="67"/>
        <v>0</v>
      </c>
      <c r="S1026" s="211"/>
      <c r="U1026" s="257">
        <f>'Initial Info Client Demographic'!D1012</f>
        <v>0</v>
      </c>
      <c r="W1026" s="179">
        <f>'Initial Info Client Demographic'!E1012</f>
        <v>0</v>
      </c>
      <c r="X1026" s="182">
        <f>'Initial Info Client Demographic'!F1012</f>
        <v>0</v>
      </c>
      <c r="Y1026" s="183">
        <f>'Initial Info Client Demographic'!G1012</f>
        <v>0</v>
      </c>
      <c r="Z1026" s="179">
        <f>'Initial Info Client Demographic'!H1012</f>
        <v>0</v>
      </c>
      <c r="AA1026" s="182">
        <f>'Initial Info Client Demographic'!I1012</f>
        <v>0</v>
      </c>
      <c r="AB1026" s="183">
        <f>'Initial Info Client Demographic'!E1012</f>
        <v>0</v>
      </c>
      <c r="AC1026" s="183">
        <f>'Initial Info Client Demographic'!F1012</f>
        <v>0</v>
      </c>
      <c r="AD1026" s="183">
        <f>'Initial Info Client Demographic'!G1012</f>
        <v>0</v>
      </c>
      <c r="AE1026" s="183">
        <f>'Initial Info Client Demographic'!H1012</f>
        <v>0</v>
      </c>
      <c r="AF1026" s="183">
        <f>'Initial Info Client Demographic'!I1012</f>
        <v>0</v>
      </c>
      <c r="AG1026" s="183">
        <f>'Initial Info Client Demographic'!J1012</f>
        <v>0</v>
      </c>
    </row>
    <row r="1027" spans="1:33" ht="50.1" customHeight="1" x14ac:dyDescent="0.25">
      <c r="A1027" s="2">
        <f t="shared" si="68"/>
        <v>1000</v>
      </c>
      <c r="B1027" s="321">
        <f>'Initial Info Client Demographic'!B1013</f>
        <v>0</v>
      </c>
      <c r="C1027" s="322">
        <f>'Initial Info Client Demographic'!C1013</f>
        <v>0</v>
      </c>
      <c r="D1027" s="229"/>
      <c r="E1027" s="237"/>
      <c r="F1027" s="234"/>
      <c r="G1027" s="241"/>
      <c r="H1027" s="243"/>
      <c r="I1027" s="213"/>
      <c r="J1027" s="214"/>
      <c r="K1027" s="168"/>
      <c r="L1027" s="167"/>
      <c r="M1027" s="216"/>
      <c r="N1027" s="141"/>
      <c r="O1027" s="249">
        <f t="shared" si="65"/>
        <v>0</v>
      </c>
      <c r="P1027" s="140"/>
      <c r="Q1027" s="253">
        <f t="shared" si="66"/>
        <v>0</v>
      </c>
      <c r="R1027" s="254">
        <f t="shared" si="67"/>
        <v>0</v>
      </c>
      <c r="S1027" s="211"/>
      <c r="U1027" s="257">
        <f>'Initial Info Client Demographic'!D1013</f>
        <v>0</v>
      </c>
      <c r="W1027" s="179">
        <f>'Initial Info Client Demographic'!E1013</f>
        <v>0</v>
      </c>
      <c r="X1027" s="182">
        <f>'Initial Info Client Demographic'!F1013</f>
        <v>0</v>
      </c>
      <c r="Y1027" s="183">
        <f>'Initial Info Client Demographic'!G1013</f>
        <v>0</v>
      </c>
      <c r="Z1027" s="179">
        <f>'Initial Info Client Demographic'!H1013</f>
        <v>0</v>
      </c>
      <c r="AA1027" s="182">
        <f>'Initial Info Client Demographic'!I1013</f>
        <v>0</v>
      </c>
      <c r="AB1027" s="183">
        <f>'Initial Info Client Demographic'!E1013</f>
        <v>0</v>
      </c>
      <c r="AC1027" s="183">
        <f>'Initial Info Client Demographic'!F1013</f>
        <v>0</v>
      </c>
      <c r="AD1027" s="183">
        <f>'Initial Info Client Demographic'!G1013</f>
        <v>0</v>
      </c>
      <c r="AE1027" s="183">
        <f>'Initial Info Client Demographic'!H1013</f>
        <v>0</v>
      </c>
      <c r="AF1027" s="183">
        <f>'Initial Info Client Demographic'!I1013</f>
        <v>0</v>
      </c>
      <c r="AG1027" s="183">
        <f>'Initial Info Client Demographic'!J1013</f>
        <v>0</v>
      </c>
    </row>
  </sheetData>
  <sheetProtection algorithmName="SHA-512" hashValue="a/0s6VbXdEaszGh7rLWj1GAY2ZmOF7wV3KD6YmVhbiTC76HXch0ewSK97O2NNuBjDrKWJlmTKVtlxHWoXgDzYw==" saltValue="eWIHQvhuy51lq5VVj1T+SQ==" spinCount="100000" sheet="1" objects="1" scenarios="1"/>
  <dataConsolidate/>
  <mergeCells count="100">
    <mergeCell ref="I6:L6"/>
    <mergeCell ref="I7:L7"/>
    <mergeCell ref="I8:L8"/>
    <mergeCell ref="A2:S2"/>
    <mergeCell ref="A3:S3"/>
    <mergeCell ref="A4:S4"/>
    <mergeCell ref="E6:H6"/>
    <mergeCell ref="E7:H7"/>
    <mergeCell ref="A5:S5"/>
    <mergeCell ref="A7:D7"/>
    <mergeCell ref="A6:D6"/>
    <mergeCell ref="M6:S6"/>
    <mergeCell ref="M7:S7"/>
    <mergeCell ref="M8:S8"/>
    <mergeCell ref="A21:C21"/>
    <mergeCell ref="A22:C22"/>
    <mergeCell ref="D21:E21"/>
    <mergeCell ref="D22:E22"/>
    <mergeCell ref="G13:H13"/>
    <mergeCell ref="A14:C14"/>
    <mergeCell ref="D17:E17"/>
    <mergeCell ref="D18:E18"/>
    <mergeCell ref="D19:E19"/>
    <mergeCell ref="D20:E20"/>
    <mergeCell ref="A13:E13"/>
    <mergeCell ref="A15:C15"/>
    <mergeCell ref="D14:E14"/>
    <mergeCell ref="D15:E15"/>
    <mergeCell ref="A16:C16"/>
    <mergeCell ref="D16:E16"/>
    <mergeCell ref="A26:S26"/>
    <mergeCell ref="F25:K25"/>
    <mergeCell ref="M23:P24"/>
    <mergeCell ref="Q23:R24"/>
    <mergeCell ref="S23:S24"/>
    <mergeCell ref="A24:C24"/>
    <mergeCell ref="D24:E24"/>
    <mergeCell ref="G24:H24"/>
    <mergeCell ref="A23:C23"/>
    <mergeCell ref="D23:E23"/>
    <mergeCell ref="J24:K24"/>
    <mergeCell ref="A25:E25"/>
    <mergeCell ref="A17:C17"/>
    <mergeCell ref="A18:C18"/>
    <mergeCell ref="A19:C19"/>
    <mergeCell ref="A20:C20"/>
    <mergeCell ref="G14:H14"/>
    <mergeCell ref="A11:M11"/>
    <mergeCell ref="E8:H9"/>
    <mergeCell ref="E10:F10"/>
    <mergeCell ref="G10:H10"/>
    <mergeCell ref="A10:D10"/>
    <mergeCell ref="I10:L10"/>
    <mergeCell ref="A8:D9"/>
    <mergeCell ref="I9:L9"/>
    <mergeCell ref="M9:S9"/>
    <mergeCell ref="M10:S10"/>
    <mergeCell ref="Q13:R13"/>
    <mergeCell ref="Q14:R14"/>
    <mergeCell ref="M12:S12"/>
    <mergeCell ref="G12:K12"/>
    <mergeCell ref="A12:E12"/>
    <mergeCell ref="M13:P13"/>
    <mergeCell ref="M14:P14"/>
    <mergeCell ref="Q15:R15"/>
    <mergeCell ref="G20:H20"/>
    <mergeCell ref="G21:H21"/>
    <mergeCell ref="G22:H22"/>
    <mergeCell ref="G23:H23"/>
    <mergeCell ref="J20:K20"/>
    <mergeCell ref="J21:K21"/>
    <mergeCell ref="J22:K22"/>
    <mergeCell ref="J23:K23"/>
    <mergeCell ref="G15:H15"/>
    <mergeCell ref="G16:H16"/>
    <mergeCell ref="G17:H17"/>
    <mergeCell ref="G18:H18"/>
    <mergeCell ref="G19:H19"/>
    <mergeCell ref="M15:P15"/>
    <mergeCell ref="M16:P16"/>
    <mergeCell ref="J13:K13"/>
    <mergeCell ref="J14:K14"/>
    <mergeCell ref="J15:K15"/>
    <mergeCell ref="J16:K16"/>
    <mergeCell ref="J17:K17"/>
    <mergeCell ref="J18:K18"/>
    <mergeCell ref="J19:K19"/>
    <mergeCell ref="Q21:R21"/>
    <mergeCell ref="Q22:R22"/>
    <mergeCell ref="Q19:R19"/>
    <mergeCell ref="Q20:R20"/>
    <mergeCell ref="M18:P18"/>
    <mergeCell ref="M19:P19"/>
    <mergeCell ref="M20:P20"/>
    <mergeCell ref="Q16:R16"/>
    <mergeCell ref="Q17:R17"/>
    <mergeCell ref="Q18:R18"/>
    <mergeCell ref="M21:P21"/>
    <mergeCell ref="M22:P22"/>
    <mergeCell ref="M17:P17"/>
  </mergeCells>
  <dataValidations count="14">
    <dataValidation allowBlank="1" showInputMessage="1" showErrorMessage="1" prompt="Data elements will auto populate from Initial Info Client Demographic tab. " sqref="B28:C1027" xr:uid="{36D2E56C-768F-4EB2-AFC5-9AB5C18329A2}"/>
    <dataValidation allowBlank="1" showInputMessage="1" showErrorMessage="1" prompt="Do not submit with identifying information. " sqref="S28:S1027" xr:uid="{2CB6D4DE-9246-4696-8E0A-84CBAF49DA30}"/>
    <dataValidation allowBlank="1" showInputMessage="1" showErrorMessage="1" prompt="Any changes need to be made on Initial Info Client Demographic tab. " sqref="E6:H10 M6:S10" xr:uid="{3ED3B0B4-C0D5-4B63-88F0-689104AE3910}"/>
    <dataValidation allowBlank="1" showInputMessage="1" showErrorMessage="1" prompt="Enter Dollar Amount Granted to program at beginning of Fiscal Year. " sqref="D14:E14" xr:uid="{ACD43F51-6633-485D-91F2-B6B08F6AE41F}"/>
    <dataValidation allowBlank="1" showInputMessage="1" showErrorMessage="1" prompt="Enter Dollar Amount Granted through a Change Order" sqref="D15:E15" xr:uid="{5ABFC83D-E1AE-4089-8DF9-75D817BCE1CD}"/>
    <dataValidation allowBlank="1" showInputMessage="1" showErrorMessage="1" prompt="Dollar Amount of Flex Funds Being Requested" sqref="I28:I1027" xr:uid="{FD2D1692-B61F-413F-BFF0-7F5DDD357D0C}"/>
    <dataValidation allowBlank="1" showInputMessage="1" showErrorMessage="1" prompt="Dollar Amount of Contributions by the Family." sqref="J28:J1027" xr:uid="{00CE774E-062A-4260-8BF9-C8E3333C115F}"/>
    <dataValidation allowBlank="1" showInputMessage="1" showErrorMessage="1" prompt="Dollar Amount of Any Flex Funds Returned by the Client. " sqref="K28:K1027" xr:uid="{58AC7C9F-4806-48F0-8701-37683AD0FABF}"/>
    <dataValidation allowBlank="1" showInputMessage="1" showErrorMessage="1" prompt="Dollar amount of any additional resources generated. " sqref="L28:L1027" xr:uid="{139299FF-C850-4A15-81BD-CD17325CE7CA}"/>
    <dataValidation allowBlank="1" showInputMessage="1" showErrorMessage="1" prompt="Dollar Amount of any Flex Funds denied" sqref="M28:M1027" xr:uid="{DCE2A0C3-9D07-4BBE-A7DA-FA5BF6E3A277}"/>
    <dataValidation allowBlank="1" showInputMessage="1" showErrorMessage="1" prompt="If exceeded the allowable amount, list the dollar amount. " sqref="N28:N1027" xr:uid="{4B82C75D-7247-43A2-B474-D26267138D41}"/>
    <dataValidation allowBlank="1" showInputMessage="1" showErrorMessage="1" prompt="Will auto calculate. " sqref="O28:O1027 Q28:R1027" xr:uid="{32292DA0-01FD-4E63-A6AE-4B2FB191EBD4}"/>
    <dataValidation allowBlank="1" showInputMessage="1" showErrorMessage="1" prompt="Will auto populate" sqref="I15:K23 Q15:S22 D17:E24" xr:uid="{F42C7689-0EF3-443C-A5D9-DD3A201D30D5}"/>
    <dataValidation allowBlank="1" showInputMessage="1" showErrorMessage="1" prompt="Will auto calculate" sqref="D16:E16" xr:uid="{080E21F0-F68C-4139-A44C-7DAAB3CB13EE}"/>
  </dataValidations>
  <pageMargins left="0" right="0" top="0.75" bottom="0.75" header="0.3" footer="0.3"/>
  <pageSetup paperSize="3"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prompt="Select appropriate Support Code from drop-down list for Family Support" xr:uid="{00000000-0002-0000-0100-000000000000}">
          <x14:formula1>
            <xm:f>'Drop Down Boxes'!$A$41:$A$49</xm:f>
          </x14:formula1>
          <xm:sqref>E28:E1027</xm:sqref>
        </x14:dataValidation>
        <x14:dataValidation type="list" allowBlank="1" showInputMessage="1" showErrorMessage="1" prompt="Select appropriate Diagnosis Code from drop-down list for Family Support" xr:uid="{00000000-0002-0000-0100-000006000000}">
          <x14:formula1>
            <xm:f>'Drop Down Boxes'!$A$29:$A$37</xm:f>
          </x14:formula1>
          <xm:sqref>D28:D1027</xm:sqref>
        </x14:dataValidation>
        <x14:dataValidation type="list" allowBlank="1" showInputMessage="1" showErrorMessage="1" prompt="Select appropriate Diagnosis Code from drop-down list for CES" xr:uid="{00000000-0002-0000-0100-00000A000000}">
          <x14:formula1>
            <xm:f>'Drop Down Boxes'!$A$53:$A$54</xm:f>
          </x14:formula1>
          <xm:sqref>F28:F1027</xm:sqref>
        </x14:dataValidation>
        <x14:dataValidation type="list" allowBlank="1" showInputMessage="1" showErrorMessage="1" prompt="Select appropriate Support Code from drop-down list for CES." xr:uid="{00000000-0002-0000-0100-00000B000000}">
          <x14:formula1>
            <xm:f>'Drop Down Boxes'!$A$65:$A$72</xm:f>
          </x14:formula1>
          <xm:sqref>G28:G1027</xm:sqref>
        </x14:dataValidation>
        <x14:dataValidation type="list" allowBlank="1" showInputMessage="1" showErrorMessage="1" prompt="Select an option from drop-down list. " xr:uid="{F2DD3276-4F02-48A6-83C9-FFBFB2482509}">
          <x14:formula1>
            <xm:f>'Drop Down Boxes'!$J$29:$J$30</xm:f>
          </x14:formula1>
          <xm:sqref>H28:H1027</xm:sqref>
        </x14:dataValidation>
        <x14:dataValidation type="list" allowBlank="1" showInputMessage="1" showErrorMessage="1" prompt="Select an optoin from drop-down list. " xr:uid="{2772C8F1-FE97-44BA-B099-C7E117CCB004}">
          <x14:formula1>
            <xm:f>'Drop Down Boxes'!$R$13:$R$14</xm:f>
          </x14:formula1>
          <xm:sqref>P28:P1027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AM1013"/>
  <sheetViews>
    <sheetView zoomScale="90" zoomScaleNormal="90" workbookViewId="0">
      <pane ySplit="1" topLeftCell="A2" activePane="bottomLeft" state="frozen"/>
      <selection pane="bottomLeft" activeCell="A3" sqref="A3:AM3"/>
    </sheetView>
  </sheetViews>
  <sheetFormatPr defaultColWidth="8.85546875" defaultRowHeight="15" x14ac:dyDescent="0.25"/>
  <cols>
    <col min="1" max="10" width="5.7109375" style="87" customWidth="1"/>
    <col min="11" max="15" width="5.7109375" style="95" customWidth="1"/>
    <col min="16" max="78" width="5.7109375" style="87" customWidth="1"/>
    <col min="79" max="16384" width="8.85546875" style="87"/>
  </cols>
  <sheetData>
    <row r="1" spans="1:39" ht="50.1" customHeight="1" x14ac:dyDescent="0.25">
      <c r="A1" s="97" t="s">
        <v>4</v>
      </c>
      <c r="B1" s="530" t="s">
        <v>365</v>
      </c>
      <c r="C1" s="530"/>
      <c r="D1" s="531" t="s">
        <v>412</v>
      </c>
      <c r="E1" s="531"/>
      <c r="F1" s="531"/>
      <c r="G1" s="531"/>
      <c r="H1" s="531"/>
      <c r="I1" s="531"/>
      <c r="J1" s="531"/>
      <c r="K1" s="586" t="s">
        <v>411</v>
      </c>
      <c r="L1" s="587"/>
      <c r="M1" s="587"/>
      <c r="N1" s="587"/>
      <c r="O1" s="588"/>
      <c r="P1" s="532" t="s">
        <v>366</v>
      </c>
      <c r="Q1" s="533"/>
      <c r="R1" s="533"/>
      <c r="S1" s="533"/>
      <c r="T1" s="533"/>
      <c r="U1" s="533"/>
      <c r="V1" s="533"/>
      <c r="W1" s="533"/>
      <c r="X1" s="534"/>
      <c r="Y1" s="535" t="s">
        <v>401</v>
      </c>
      <c r="Z1" s="536"/>
      <c r="AA1" s="536"/>
      <c r="AB1" s="537" t="s">
        <v>368</v>
      </c>
      <c r="AC1" s="538"/>
      <c r="AD1" s="539"/>
      <c r="AE1" s="540" t="s">
        <v>23</v>
      </c>
      <c r="AF1" s="541"/>
      <c r="AG1" s="541"/>
      <c r="AH1" s="541"/>
      <c r="AI1" s="541"/>
      <c r="AJ1" s="541"/>
      <c r="AK1" s="541"/>
      <c r="AL1" s="541"/>
      <c r="AM1" s="542"/>
    </row>
    <row r="2" spans="1:39" ht="18.75" x14ac:dyDescent="0.25">
      <c r="A2" s="543" t="str">
        <f>'Initial Info Client Demographic'!A2</f>
        <v xml:space="preserve">WV Bureau for Behavioral Health  - Family and Community Support Program </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5"/>
    </row>
    <row r="3" spans="1:39" s="122" customFormat="1" ht="18.75" x14ac:dyDescent="0.25">
      <c r="A3" s="508" t="str">
        <f>'Initial Info Client Demographic'!A3</f>
        <v>Fiscal Year 2022 (July 1, 2021 - June 30, 2022)  V 20210501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10"/>
    </row>
    <row r="4" spans="1:39" s="92" customFormat="1" ht="18.75" x14ac:dyDescent="0.25">
      <c r="A4" s="508" t="str">
        <f>'Initial Info Client Demographic'!A4</f>
        <v xml:space="preserve"> return electronically via -email to DHHRBBHReporting@wv.gov by the 25th day of the following month</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10"/>
    </row>
    <row r="5" spans="1:39" x14ac:dyDescent="0.25">
      <c r="A5" s="546" t="str">
        <f>'Flex Funds offered during FY'!A4</f>
        <v xml:space="preserve"> return electronically via -email to DHHRBBHReporting@wv.gov by the 25th day of the following month</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8"/>
    </row>
    <row r="6" spans="1:39" ht="20.100000000000001" customHeight="1" x14ac:dyDescent="0.25">
      <c r="A6" s="549" t="s">
        <v>405</v>
      </c>
      <c r="B6" s="549"/>
      <c r="C6" s="549"/>
      <c r="D6" s="549"/>
      <c r="E6" s="549"/>
      <c r="F6" s="549"/>
      <c r="G6" s="549"/>
      <c r="H6" s="549"/>
      <c r="I6" s="549"/>
      <c r="J6" s="550" t="str">
        <f>'Initial Info Client Demographic'!D6</f>
        <v xml:space="preserve">Family and Community Support Program </v>
      </c>
      <c r="K6" s="551"/>
      <c r="L6" s="551"/>
      <c r="M6" s="551"/>
      <c r="N6" s="551"/>
      <c r="O6" s="551"/>
      <c r="P6" s="551"/>
      <c r="Q6" s="551"/>
      <c r="R6" s="551"/>
      <c r="S6" s="551"/>
      <c r="T6" s="551"/>
      <c r="U6" s="551"/>
      <c r="V6" s="552"/>
      <c r="W6" s="553" t="s">
        <v>1</v>
      </c>
      <c r="X6" s="554"/>
      <c r="Y6" s="554"/>
      <c r="Z6" s="555"/>
      <c r="AA6" s="556">
        <f>'Initial Info Client Demographic'!K6</f>
        <v>0</v>
      </c>
      <c r="AB6" s="557"/>
      <c r="AC6" s="557"/>
      <c r="AD6" s="557"/>
      <c r="AE6" s="557"/>
      <c r="AF6" s="557"/>
      <c r="AG6" s="557"/>
      <c r="AH6" s="557"/>
      <c r="AI6" s="557"/>
      <c r="AJ6" s="557"/>
      <c r="AK6" s="557"/>
      <c r="AL6" s="557"/>
      <c r="AM6" s="558"/>
    </row>
    <row r="7" spans="1:39" ht="20.100000000000001" customHeight="1" x14ac:dyDescent="0.25">
      <c r="A7" s="549" t="s">
        <v>443</v>
      </c>
      <c r="B7" s="549"/>
      <c r="C7" s="549"/>
      <c r="D7" s="549"/>
      <c r="E7" s="549"/>
      <c r="F7" s="549"/>
      <c r="G7" s="549"/>
      <c r="H7" s="549"/>
      <c r="I7" s="549"/>
      <c r="J7" s="550" t="str">
        <f>'Initial Info Client Demographic'!D7</f>
        <v xml:space="preserve">Region </v>
      </c>
      <c r="K7" s="551"/>
      <c r="L7" s="551"/>
      <c r="M7" s="551"/>
      <c r="N7" s="551"/>
      <c r="O7" s="551"/>
      <c r="P7" s="551"/>
      <c r="Q7" s="551"/>
      <c r="R7" s="551"/>
      <c r="S7" s="551"/>
      <c r="T7" s="551"/>
      <c r="U7" s="551"/>
      <c r="V7" s="552"/>
      <c r="W7" s="553" t="s">
        <v>2</v>
      </c>
      <c r="X7" s="554"/>
      <c r="Y7" s="554"/>
      <c r="Z7" s="555"/>
      <c r="AA7" s="556" t="str">
        <f>'Initial Info Client Demographic'!K7</f>
        <v>xx</v>
      </c>
      <c r="AB7" s="557"/>
      <c r="AC7" s="557"/>
      <c r="AD7" s="557"/>
      <c r="AE7" s="557"/>
      <c r="AF7" s="557"/>
      <c r="AG7" s="557"/>
      <c r="AH7" s="557"/>
      <c r="AI7" s="557"/>
      <c r="AJ7" s="557"/>
      <c r="AK7" s="557"/>
      <c r="AL7" s="557"/>
      <c r="AM7" s="558"/>
    </row>
    <row r="8" spans="1:39" ht="20.100000000000001" customHeight="1" x14ac:dyDescent="0.25">
      <c r="A8" s="564" t="s">
        <v>3</v>
      </c>
      <c r="B8" s="565"/>
      <c r="C8" s="565"/>
      <c r="D8" s="565"/>
      <c r="E8" s="565"/>
      <c r="F8" s="565"/>
      <c r="G8" s="565"/>
      <c r="H8" s="565"/>
      <c r="I8" s="566"/>
      <c r="J8" s="570" t="str">
        <f>'Initial Info Client Demographic'!D8</f>
        <v>123 Anywhere Street. Anywhere, WV 00000</v>
      </c>
      <c r="K8" s="571"/>
      <c r="L8" s="571"/>
      <c r="M8" s="571"/>
      <c r="N8" s="571"/>
      <c r="O8" s="571"/>
      <c r="P8" s="571"/>
      <c r="Q8" s="571"/>
      <c r="R8" s="571"/>
      <c r="S8" s="571"/>
      <c r="T8" s="571"/>
      <c r="U8" s="571"/>
      <c r="V8" s="572"/>
      <c r="W8" s="553" t="s">
        <v>395</v>
      </c>
      <c r="X8" s="554"/>
      <c r="Y8" s="554"/>
      <c r="Z8" s="555"/>
      <c r="AA8" s="556" t="str">
        <f>'Initial Info Client Demographic'!K8</f>
        <v>xxx</v>
      </c>
      <c r="AB8" s="557"/>
      <c r="AC8" s="557"/>
      <c r="AD8" s="557"/>
      <c r="AE8" s="557"/>
      <c r="AF8" s="557"/>
      <c r="AG8" s="557"/>
      <c r="AH8" s="557"/>
      <c r="AI8" s="557"/>
      <c r="AJ8" s="557"/>
      <c r="AK8" s="557"/>
      <c r="AL8" s="557"/>
      <c r="AM8" s="558"/>
    </row>
    <row r="9" spans="1:39" ht="20.100000000000001" customHeight="1" x14ac:dyDescent="0.25">
      <c r="A9" s="567"/>
      <c r="B9" s="568"/>
      <c r="C9" s="568"/>
      <c r="D9" s="568"/>
      <c r="E9" s="568"/>
      <c r="F9" s="568"/>
      <c r="G9" s="568"/>
      <c r="H9" s="568"/>
      <c r="I9" s="569"/>
      <c r="J9" s="573"/>
      <c r="K9" s="574"/>
      <c r="L9" s="574"/>
      <c r="M9" s="574"/>
      <c r="N9" s="574"/>
      <c r="O9" s="574"/>
      <c r="P9" s="574"/>
      <c r="Q9" s="574"/>
      <c r="R9" s="574"/>
      <c r="S9" s="574"/>
      <c r="T9" s="574"/>
      <c r="U9" s="574"/>
      <c r="V9" s="575"/>
      <c r="W9" s="553" t="s">
        <v>262</v>
      </c>
      <c r="X9" s="554"/>
      <c r="Y9" s="554"/>
      <c r="Z9" s="555"/>
      <c r="AA9" s="556" t="str">
        <f>'Initial Info Client Demographic'!K9</f>
        <v>G22</v>
      </c>
      <c r="AB9" s="557"/>
      <c r="AC9" s="557"/>
      <c r="AD9" s="557"/>
      <c r="AE9" s="557"/>
      <c r="AF9" s="557"/>
      <c r="AG9" s="557"/>
      <c r="AH9" s="557"/>
      <c r="AI9" s="557"/>
      <c r="AJ9" s="557"/>
      <c r="AK9" s="557"/>
      <c r="AL9" s="557"/>
      <c r="AM9" s="558"/>
    </row>
    <row r="10" spans="1:39" ht="20.100000000000001" customHeight="1" x14ac:dyDescent="0.25">
      <c r="A10" s="560" t="s">
        <v>406</v>
      </c>
      <c r="B10" s="561"/>
      <c r="C10" s="561"/>
      <c r="D10" s="561"/>
      <c r="E10" s="561"/>
      <c r="F10" s="561"/>
      <c r="G10" s="561"/>
      <c r="H10" s="561"/>
      <c r="I10" s="562"/>
      <c r="J10" s="563" t="str">
        <f>'Initial Info Client Demographic'!D10</f>
        <v>July</v>
      </c>
      <c r="K10" s="563"/>
      <c r="L10" s="563"/>
      <c r="M10" s="563"/>
      <c r="N10" s="563"/>
      <c r="O10" s="563"/>
      <c r="P10" s="563"/>
      <c r="Q10" s="563"/>
      <c r="R10" s="563">
        <f>'Initial Info Client Demographic'!F10</f>
        <v>2021</v>
      </c>
      <c r="S10" s="563"/>
      <c r="T10" s="563"/>
      <c r="U10" s="563"/>
      <c r="V10" s="563"/>
      <c r="W10" s="554" t="s">
        <v>263</v>
      </c>
      <c r="X10" s="554"/>
      <c r="Y10" s="554"/>
      <c r="Z10" s="555"/>
      <c r="AA10" s="556">
        <f>'Initial Info Client Demographic'!K10</f>
        <v>10000308</v>
      </c>
      <c r="AB10" s="557"/>
      <c r="AC10" s="557"/>
      <c r="AD10" s="557"/>
      <c r="AE10" s="557"/>
      <c r="AF10" s="557"/>
      <c r="AG10" s="557"/>
      <c r="AH10" s="557"/>
      <c r="AI10" s="557"/>
      <c r="AJ10" s="557"/>
      <c r="AK10" s="557"/>
      <c r="AL10" s="557"/>
      <c r="AM10" s="558"/>
    </row>
    <row r="11" spans="1:39" ht="30" customHeight="1" x14ac:dyDescent="0.25">
      <c r="A11" s="559" t="s">
        <v>364</v>
      </c>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row>
    <row r="12" spans="1:39" ht="75" customHeight="1" x14ac:dyDescent="0.25">
      <c r="A12" s="589" t="s">
        <v>414</v>
      </c>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1"/>
    </row>
    <row r="13" spans="1:39" ht="60" customHeight="1" x14ac:dyDescent="0.25">
      <c r="A13" s="142" t="s">
        <v>4</v>
      </c>
      <c r="B13" s="576" t="s">
        <v>365</v>
      </c>
      <c r="C13" s="576"/>
      <c r="D13" s="577" t="s">
        <v>413</v>
      </c>
      <c r="E13" s="577"/>
      <c r="F13" s="577"/>
      <c r="G13" s="577"/>
      <c r="H13" s="577"/>
      <c r="I13" s="577"/>
      <c r="J13" s="577"/>
      <c r="K13" s="586" t="s">
        <v>411</v>
      </c>
      <c r="L13" s="587"/>
      <c r="M13" s="587"/>
      <c r="N13" s="587"/>
      <c r="O13" s="588"/>
      <c r="P13" s="578" t="s">
        <v>366</v>
      </c>
      <c r="Q13" s="579"/>
      <c r="R13" s="579"/>
      <c r="S13" s="579"/>
      <c r="T13" s="579"/>
      <c r="U13" s="579"/>
      <c r="V13" s="579"/>
      <c r="W13" s="579"/>
      <c r="X13" s="580"/>
      <c r="Y13" s="581" t="s">
        <v>367</v>
      </c>
      <c r="Z13" s="582"/>
      <c r="AA13" s="582"/>
      <c r="AB13" s="583" t="s">
        <v>368</v>
      </c>
      <c r="AC13" s="584"/>
      <c r="AD13" s="585"/>
      <c r="AE13" s="592" t="s">
        <v>23</v>
      </c>
      <c r="AF13" s="593"/>
      <c r="AG13" s="593"/>
      <c r="AH13" s="593"/>
      <c r="AI13" s="593"/>
      <c r="AJ13" s="593"/>
      <c r="AK13" s="593"/>
      <c r="AL13" s="593"/>
      <c r="AM13" s="594"/>
    </row>
    <row r="14" spans="1:39" ht="39.950000000000003" customHeight="1" x14ac:dyDescent="0.25">
      <c r="A14" s="89">
        <f>ROW(A1)</f>
        <v>1</v>
      </c>
      <c r="B14" s="511" t="s">
        <v>374</v>
      </c>
      <c r="C14" s="512"/>
      <c r="D14" s="513" t="s">
        <v>369</v>
      </c>
      <c r="E14" s="514"/>
      <c r="F14" s="514"/>
      <c r="G14" s="514"/>
      <c r="H14" s="514"/>
      <c r="I14" s="514"/>
      <c r="J14" s="515"/>
      <c r="K14" s="527" t="s">
        <v>161</v>
      </c>
      <c r="L14" s="528"/>
      <c r="M14" s="528"/>
      <c r="N14" s="528"/>
      <c r="O14" s="529"/>
      <c r="P14" s="516" t="s">
        <v>161</v>
      </c>
      <c r="Q14" s="517"/>
      <c r="R14" s="517"/>
      <c r="S14" s="517"/>
      <c r="T14" s="517"/>
      <c r="U14" s="517"/>
      <c r="V14" s="517"/>
      <c r="W14" s="517"/>
      <c r="X14" s="518"/>
      <c r="Y14" s="519">
        <v>1</v>
      </c>
      <c r="Z14" s="520"/>
      <c r="AA14" s="520"/>
      <c r="AB14" s="521">
        <v>1</v>
      </c>
      <c r="AC14" s="522"/>
      <c r="AD14" s="523"/>
      <c r="AE14" s="524" t="s">
        <v>161</v>
      </c>
      <c r="AF14" s="525"/>
      <c r="AG14" s="525"/>
      <c r="AH14" s="525"/>
      <c r="AI14" s="525"/>
      <c r="AJ14" s="525"/>
      <c r="AK14" s="525"/>
      <c r="AL14" s="525"/>
      <c r="AM14" s="526"/>
    </row>
    <row r="15" spans="1:39" ht="39.950000000000003" customHeight="1" x14ac:dyDescent="0.25">
      <c r="A15" s="89">
        <f>ROW(A2)</f>
        <v>2</v>
      </c>
      <c r="B15" s="511" t="s">
        <v>374</v>
      </c>
      <c r="C15" s="512"/>
      <c r="D15" s="513" t="s">
        <v>370</v>
      </c>
      <c r="E15" s="514"/>
      <c r="F15" s="514"/>
      <c r="G15" s="514"/>
      <c r="H15" s="514"/>
      <c r="I15" s="514"/>
      <c r="J15" s="515"/>
      <c r="K15" s="527" t="s">
        <v>161</v>
      </c>
      <c r="L15" s="528"/>
      <c r="M15" s="528"/>
      <c r="N15" s="528"/>
      <c r="O15" s="529"/>
      <c r="P15" s="516" t="s">
        <v>161</v>
      </c>
      <c r="Q15" s="517"/>
      <c r="R15" s="517"/>
      <c r="S15" s="517"/>
      <c r="T15" s="517"/>
      <c r="U15" s="517"/>
      <c r="V15" s="517"/>
      <c r="W15" s="517"/>
      <c r="X15" s="518"/>
      <c r="Y15" s="519">
        <v>1</v>
      </c>
      <c r="Z15" s="520"/>
      <c r="AA15" s="520"/>
      <c r="AB15" s="521">
        <v>1</v>
      </c>
      <c r="AC15" s="522"/>
      <c r="AD15" s="523"/>
      <c r="AE15" s="524" t="s">
        <v>161</v>
      </c>
      <c r="AF15" s="525"/>
      <c r="AG15" s="525"/>
      <c r="AH15" s="525"/>
      <c r="AI15" s="525"/>
      <c r="AJ15" s="525"/>
      <c r="AK15" s="525"/>
      <c r="AL15" s="525"/>
      <c r="AM15" s="526"/>
    </row>
    <row r="16" spans="1:39" ht="39.950000000000003" customHeight="1" x14ac:dyDescent="0.25">
      <c r="A16" s="89">
        <f t="shared" ref="A16:A78" si="0">ROW(A4)</f>
        <v>4</v>
      </c>
      <c r="B16" s="511" t="s">
        <v>374</v>
      </c>
      <c r="C16" s="512"/>
      <c r="D16" s="513" t="s">
        <v>371</v>
      </c>
      <c r="E16" s="514"/>
      <c r="F16" s="514"/>
      <c r="G16" s="514"/>
      <c r="H16" s="514"/>
      <c r="I16" s="514"/>
      <c r="J16" s="515"/>
      <c r="K16" s="527" t="s">
        <v>161</v>
      </c>
      <c r="L16" s="528"/>
      <c r="M16" s="528"/>
      <c r="N16" s="528"/>
      <c r="O16" s="529"/>
      <c r="P16" s="516" t="s">
        <v>161</v>
      </c>
      <c r="Q16" s="517"/>
      <c r="R16" s="517"/>
      <c r="S16" s="517"/>
      <c r="T16" s="517"/>
      <c r="U16" s="517"/>
      <c r="V16" s="517"/>
      <c r="W16" s="517"/>
      <c r="X16" s="518"/>
      <c r="Y16" s="519">
        <v>1</v>
      </c>
      <c r="Z16" s="520"/>
      <c r="AA16" s="520"/>
      <c r="AB16" s="521">
        <v>1</v>
      </c>
      <c r="AC16" s="522"/>
      <c r="AD16" s="523"/>
      <c r="AE16" s="524" t="s">
        <v>161</v>
      </c>
      <c r="AF16" s="525"/>
      <c r="AG16" s="525"/>
      <c r="AH16" s="525"/>
      <c r="AI16" s="525"/>
      <c r="AJ16" s="525"/>
      <c r="AK16" s="525"/>
      <c r="AL16" s="525"/>
      <c r="AM16" s="526"/>
    </row>
    <row r="17" spans="1:39" ht="39.950000000000003" customHeight="1" x14ac:dyDescent="0.25">
      <c r="A17" s="89">
        <f t="shared" si="0"/>
        <v>5</v>
      </c>
      <c r="B17" s="511" t="s">
        <v>374</v>
      </c>
      <c r="C17" s="512"/>
      <c r="D17" s="513" t="s">
        <v>372</v>
      </c>
      <c r="E17" s="514"/>
      <c r="F17" s="514"/>
      <c r="G17" s="514"/>
      <c r="H17" s="514"/>
      <c r="I17" s="514"/>
      <c r="J17" s="515"/>
      <c r="K17" s="527" t="s">
        <v>161</v>
      </c>
      <c r="L17" s="528"/>
      <c r="M17" s="528"/>
      <c r="N17" s="528"/>
      <c r="O17" s="529"/>
      <c r="P17" s="516" t="s">
        <v>161</v>
      </c>
      <c r="Q17" s="517"/>
      <c r="R17" s="517"/>
      <c r="S17" s="517"/>
      <c r="T17" s="517"/>
      <c r="U17" s="517"/>
      <c r="V17" s="517"/>
      <c r="W17" s="517"/>
      <c r="X17" s="518"/>
      <c r="Y17" s="519">
        <v>1</v>
      </c>
      <c r="Z17" s="520"/>
      <c r="AA17" s="520"/>
      <c r="AB17" s="521">
        <v>1</v>
      </c>
      <c r="AC17" s="522"/>
      <c r="AD17" s="523"/>
      <c r="AE17" s="524" t="s">
        <v>161</v>
      </c>
      <c r="AF17" s="525"/>
      <c r="AG17" s="525"/>
      <c r="AH17" s="525"/>
      <c r="AI17" s="525"/>
      <c r="AJ17" s="525"/>
      <c r="AK17" s="525"/>
      <c r="AL17" s="525"/>
      <c r="AM17" s="526"/>
    </row>
    <row r="18" spans="1:39" ht="39.950000000000003" customHeight="1" x14ac:dyDescent="0.25">
      <c r="A18" s="89">
        <f t="shared" si="0"/>
        <v>6</v>
      </c>
      <c r="B18" s="511" t="s">
        <v>374</v>
      </c>
      <c r="C18" s="512"/>
      <c r="D18" s="513" t="s">
        <v>373</v>
      </c>
      <c r="E18" s="514"/>
      <c r="F18" s="514"/>
      <c r="G18" s="514"/>
      <c r="H18" s="514"/>
      <c r="I18" s="514"/>
      <c r="J18" s="515"/>
      <c r="K18" s="527" t="s">
        <v>161</v>
      </c>
      <c r="L18" s="528"/>
      <c r="M18" s="528"/>
      <c r="N18" s="528"/>
      <c r="O18" s="529"/>
      <c r="P18" s="516" t="s">
        <v>161</v>
      </c>
      <c r="Q18" s="517"/>
      <c r="R18" s="517"/>
      <c r="S18" s="517"/>
      <c r="T18" s="517"/>
      <c r="U18" s="517"/>
      <c r="V18" s="517"/>
      <c r="W18" s="517"/>
      <c r="X18" s="518"/>
      <c r="Y18" s="519">
        <v>1</v>
      </c>
      <c r="Z18" s="520"/>
      <c r="AA18" s="520"/>
      <c r="AB18" s="521">
        <v>1</v>
      </c>
      <c r="AC18" s="522"/>
      <c r="AD18" s="523"/>
      <c r="AE18" s="524" t="s">
        <v>161</v>
      </c>
      <c r="AF18" s="525"/>
      <c r="AG18" s="525"/>
      <c r="AH18" s="525"/>
      <c r="AI18" s="525"/>
      <c r="AJ18" s="525"/>
      <c r="AK18" s="525"/>
      <c r="AL18" s="525"/>
      <c r="AM18" s="526"/>
    </row>
    <row r="19" spans="1:39" ht="39.950000000000003" customHeight="1" x14ac:dyDescent="0.25">
      <c r="A19" s="89">
        <f t="shared" si="0"/>
        <v>7</v>
      </c>
      <c r="B19" s="511" t="s">
        <v>374</v>
      </c>
      <c r="C19" s="512"/>
      <c r="D19" s="513"/>
      <c r="E19" s="514"/>
      <c r="F19" s="514"/>
      <c r="G19" s="514"/>
      <c r="H19" s="514"/>
      <c r="I19" s="514"/>
      <c r="J19" s="515"/>
      <c r="K19" s="527" t="s">
        <v>161</v>
      </c>
      <c r="L19" s="528"/>
      <c r="M19" s="528"/>
      <c r="N19" s="528"/>
      <c r="O19" s="529"/>
      <c r="P19" s="516" t="s">
        <v>161</v>
      </c>
      <c r="Q19" s="517"/>
      <c r="R19" s="517"/>
      <c r="S19" s="517"/>
      <c r="T19" s="517"/>
      <c r="U19" s="517"/>
      <c r="V19" s="517"/>
      <c r="W19" s="517"/>
      <c r="X19" s="518"/>
      <c r="Y19" s="519">
        <v>1</v>
      </c>
      <c r="Z19" s="520"/>
      <c r="AA19" s="520"/>
      <c r="AB19" s="521">
        <v>1</v>
      </c>
      <c r="AC19" s="522"/>
      <c r="AD19" s="523"/>
      <c r="AE19" s="524" t="s">
        <v>161</v>
      </c>
      <c r="AF19" s="525"/>
      <c r="AG19" s="525"/>
      <c r="AH19" s="525"/>
      <c r="AI19" s="525"/>
      <c r="AJ19" s="525"/>
      <c r="AK19" s="525"/>
      <c r="AL19" s="525"/>
      <c r="AM19" s="526"/>
    </row>
    <row r="20" spans="1:39" ht="39.950000000000003" customHeight="1" x14ac:dyDescent="0.25">
      <c r="A20" s="89">
        <f t="shared" si="0"/>
        <v>8</v>
      </c>
      <c r="B20" s="511" t="s">
        <v>374</v>
      </c>
      <c r="C20" s="512"/>
      <c r="D20" s="513"/>
      <c r="E20" s="514"/>
      <c r="F20" s="514"/>
      <c r="G20" s="514"/>
      <c r="H20" s="514"/>
      <c r="I20" s="514"/>
      <c r="J20" s="515"/>
      <c r="K20" s="527" t="s">
        <v>161</v>
      </c>
      <c r="L20" s="528"/>
      <c r="M20" s="528"/>
      <c r="N20" s="528"/>
      <c r="O20" s="529"/>
      <c r="P20" s="516" t="s">
        <v>161</v>
      </c>
      <c r="Q20" s="517"/>
      <c r="R20" s="517"/>
      <c r="S20" s="517"/>
      <c r="T20" s="517"/>
      <c r="U20" s="517"/>
      <c r="V20" s="517"/>
      <c r="W20" s="517"/>
      <c r="X20" s="518"/>
      <c r="Y20" s="519">
        <v>0</v>
      </c>
      <c r="Z20" s="520"/>
      <c r="AA20" s="520"/>
      <c r="AB20" s="521">
        <v>0</v>
      </c>
      <c r="AC20" s="522"/>
      <c r="AD20" s="523"/>
      <c r="AE20" s="524" t="s">
        <v>161</v>
      </c>
      <c r="AF20" s="525"/>
      <c r="AG20" s="525"/>
      <c r="AH20" s="525"/>
      <c r="AI20" s="525"/>
      <c r="AJ20" s="525"/>
      <c r="AK20" s="525"/>
      <c r="AL20" s="525"/>
      <c r="AM20" s="526"/>
    </row>
    <row r="21" spans="1:39" ht="39.950000000000003" customHeight="1" x14ac:dyDescent="0.25">
      <c r="A21" s="89">
        <f t="shared" si="0"/>
        <v>9</v>
      </c>
      <c r="B21" s="511" t="s">
        <v>374</v>
      </c>
      <c r="C21" s="512"/>
      <c r="D21" s="513"/>
      <c r="E21" s="514"/>
      <c r="F21" s="514"/>
      <c r="G21" s="514"/>
      <c r="H21" s="514"/>
      <c r="I21" s="514"/>
      <c r="J21" s="515"/>
      <c r="K21" s="527" t="s">
        <v>161</v>
      </c>
      <c r="L21" s="528"/>
      <c r="M21" s="528"/>
      <c r="N21" s="528"/>
      <c r="O21" s="529"/>
      <c r="P21" s="516" t="s">
        <v>161</v>
      </c>
      <c r="Q21" s="517"/>
      <c r="R21" s="517"/>
      <c r="S21" s="517"/>
      <c r="T21" s="517"/>
      <c r="U21" s="517"/>
      <c r="V21" s="517"/>
      <c r="W21" s="517"/>
      <c r="X21" s="518"/>
      <c r="Y21" s="519">
        <v>0</v>
      </c>
      <c r="Z21" s="520"/>
      <c r="AA21" s="520"/>
      <c r="AB21" s="521">
        <v>0</v>
      </c>
      <c r="AC21" s="522"/>
      <c r="AD21" s="523"/>
      <c r="AE21" s="524" t="s">
        <v>161</v>
      </c>
      <c r="AF21" s="525"/>
      <c r="AG21" s="525"/>
      <c r="AH21" s="525"/>
      <c r="AI21" s="525"/>
      <c r="AJ21" s="525"/>
      <c r="AK21" s="525"/>
      <c r="AL21" s="525"/>
      <c r="AM21" s="526"/>
    </row>
    <row r="22" spans="1:39" ht="39.950000000000003" customHeight="1" x14ac:dyDescent="0.25">
      <c r="A22" s="89">
        <f t="shared" si="0"/>
        <v>10</v>
      </c>
      <c r="B22" s="511" t="s">
        <v>374</v>
      </c>
      <c r="C22" s="512"/>
      <c r="D22" s="513"/>
      <c r="E22" s="514"/>
      <c r="F22" s="514"/>
      <c r="G22" s="514"/>
      <c r="H22" s="514"/>
      <c r="I22" s="514"/>
      <c r="J22" s="515"/>
      <c r="K22" s="527" t="s">
        <v>161</v>
      </c>
      <c r="L22" s="528"/>
      <c r="M22" s="528"/>
      <c r="N22" s="528"/>
      <c r="O22" s="529"/>
      <c r="P22" s="516" t="s">
        <v>161</v>
      </c>
      <c r="Q22" s="517"/>
      <c r="R22" s="517"/>
      <c r="S22" s="517"/>
      <c r="T22" s="517"/>
      <c r="U22" s="517"/>
      <c r="V22" s="517"/>
      <c r="W22" s="517"/>
      <c r="X22" s="518"/>
      <c r="Y22" s="519">
        <v>0</v>
      </c>
      <c r="Z22" s="520"/>
      <c r="AA22" s="520"/>
      <c r="AB22" s="521">
        <v>0</v>
      </c>
      <c r="AC22" s="522"/>
      <c r="AD22" s="523"/>
      <c r="AE22" s="524" t="s">
        <v>161</v>
      </c>
      <c r="AF22" s="525"/>
      <c r="AG22" s="525"/>
      <c r="AH22" s="525"/>
      <c r="AI22" s="525"/>
      <c r="AJ22" s="525"/>
      <c r="AK22" s="525"/>
      <c r="AL22" s="525"/>
      <c r="AM22" s="526"/>
    </row>
    <row r="23" spans="1:39" ht="39.950000000000003" customHeight="1" x14ac:dyDescent="0.25">
      <c r="A23" s="89">
        <f t="shared" si="0"/>
        <v>11</v>
      </c>
      <c r="B23" s="511" t="s">
        <v>374</v>
      </c>
      <c r="C23" s="512"/>
      <c r="D23" s="513"/>
      <c r="E23" s="514"/>
      <c r="F23" s="514"/>
      <c r="G23" s="514"/>
      <c r="H23" s="514"/>
      <c r="I23" s="514"/>
      <c r="J23" s="515"/>
      <c r="K23" s="527" t="s">
        <v>161</v>
      </c>
      <c r="L23" s="528"/>
      <c r="M23" s="528"/>
      <c r="N23" s="528"/>
      <c r="O23" s="529"/>
      <c r="P23" s="516" t="s">
        <v>161</v>
      </c>
      <c r="Q23" s="517"/>
      <c r="R23" s="517"/>
      <c r="S23" s="517"/>
      <c r="T23" s="517"/>
      <c r="U23" s="517"/>
      <c r="V23" s="517"/>
      <c r="W23" s="517"/>
      <c r="X23" s="518"/>
      <c r="Y23" s="519">
        <v>0</v>
      </c>
      <c r="Z23" s="520"/>
      <c r="AA23" s="520"/>
      <c r="AB23" s="521">
        <v>0</v>
      </c>
      <c r="AC23" s="522"/>
      <c r="AD23" s="523"/>
      <c r="AE23" s="524" t="s">
        <v>161</v>
      </c>
      <c r="AF23" s="525"/>
      <c r="AG23" s="525"/>
      <c r="AH23" s="525"/>
      <c r="AI23" s="525"/>
      <c r="AJ23" s="525"/>
      <c r="AK23" s="525"/>
      <c r="AL23" s="525"/>
      <c r="AM23" s="526"/>
    </row>
    <row r="24" spans="1:39" ht="39.950000000000003" customHeight="1" x14ac:dyDescent="0.25">
      <c r="A24" s="89">
        <f t="shared" si="0"/>
        <v>12</v>
      </c>
      <c r="B24" s="511" t="s">
        <v>374</v>
      </c>
      <c r="C24" s="512"/>
      <c r="D24" s="513"/>
      <c r="E24" s="514"/>
      <c r="F24" s="514"/>
      <c r="G24" s="514"/>
      <c r="H24" s="514"/>
      <c r="I24" s="514"/>
      <c r="J24" s="515"/>
      <c r="K24" s="527" t="s">
        <v>161</v>
      </c>
      <c r="L24" s="528"/>
      <c r="M24" s="528"/>
      <c r="N24" s="528"/>
      <c r="O24" s="529"/>
      <c r="P24" s="516" t="s">
        <v>161</v>
      </c>
      <c r="Q24" s="517"/>
      <c r="R24" s="517"/>
      <c r="S24" s="517"/>
      <c r="T24" s="517"/>
      <c r="U24" s="517"/>
      <c r="V24" s="517"/>
      <c r="W24" s="517"/>
      <c r="X24" s="518"/>
      <c r="Y24" s="519">
        <v>0</v>
      </c>
      <c r="Z24" s="520"/>
      <c r="AA24" s="520"/>
      <c r="AB24" s="521">
        <v>0</v>
      </c>
      <c r="AC24" s="522"/>
      <c r="AD24" s="523"/>
      <c r="AE24" s="524" t="s">
        <v>161</v>
      </c>
      <c r="AF24" s="525"/>
      <c r="AG24" s="525"/>
      <c r="AH24" s="525"/>
      <c r="AI24" s="525"/>
      <c r="AJ24" s="525"/>
      <c r="AK24" s="525"/>
      <c r="AL24" s="525"/>
      <c r="AM24" s="526"/>
    </row>
    <row r="25" spans="1:39" ht="39.950000000000003" customHeight="1" x14ac:dyDescent="0.25">
      <c r="A25" s="89">
        <f t="shared" si="0"/>
        <v>13</v>
      </c>
      <c r="B25" s="511" t="s">
        <v>374</v>
      </c>
      <c r="C25" s="512"/>
      <c r="D25" s="513"/>
      <c r="E25" s="514"/>
      <c r="F25" s="514"/>
      <c r="G25" s="514"/>
      <c r="H25" s="514"/>
      <c r="I25" s="514"/>
      <c r="J25" s="515"/>
      <c r="K25" s="527" t="s">
        <v>161</v>
      </c>
      <c r="L25" s="528"/>
      <c r="M25" s="528"/>
      <c r="N25" s="528"/>
      <c r="O25" s="529"/>
      <c r="P25" s="516" t="s">
        <v>161</v>
      </c>
      <c r="Q25" s="517"/>
      <c r="R25" s="517"/>
      <c r="S25" s="517"/>
      <c r="T25" s="517"/>
      <c r="U25" s="517"/>
      <c r="V25" s="517"/>
      <c r="W25" s="517"/>
      <c r="X25" s="518"/>
      <c r="Y25" s="519">
        <v>0</v>
      </c>
      <c r="Z25" s="520"/>
      <c r="AA25" s="520"/>
      <c r="AB25" s="521">
        <v>0</v>
      </c>
      <c r="AC25" s="522"/>
      <c r="AD25" s="523"/>
      <c r="AE25" s="524" t="s">
        <v>161</v>
      </c>
      <c r="AF25" s="525"/>
      <c r="AG25" s="525"/>
      <c r="AH25" s="525"/>
      <c r="AI25" s="525"/>
      <c r="AJ25" s="525"/>
      <c r="AK25" s="525"/>
      <c r="AL25" s="525"/>
      <c r="AM25" s="526"/>
    </row>
    <row r="26" spans="1:39" ht="39.950000000000003" customHeight="1" x14ac:dyDescent="0.25">
      <c r="A26" s="89">
        <f t="shared" si="0"/>
        <v>14</v>
      </c>
      <c r="B26" s="511" t="s">
        <v>374</v>
      </c>
      <c r="C26" s="512"/>
      <c r="D26" s="513"/>
      <c r="E26" s="514"/>
      <c r="F26" s="514"/>
      <c r="G26" s="514"/>
      <c r="H26" s="514"/>
      <c r="I26" s="514"/>
      <c r="J26" s="515"/>
      <c r="K26" s="527" t="s">
        <v>161</v>
      </c>
      <c r="L26" s="528"/>
      <c r="M26" s="528"/>
      <c r="N26" s="528"/>
      <c r="O26" s="529"/>
      <c r="P26" s="516" t="s">
        <v>161</v>
      </c>
      <c r="Q26" s="517"/>
      <c r="R26" s="517"/>
      <c r="S26" s="517"/>
      <c r="T26" s="517"/>
      <c r="U26" s="517"/>
      <c r="V26" s="517"/>
      <c r="W26" s="517"/>
      <c r="X26" s="518"/>
      <c r="Y26" s="519">
        <v>0</v>
      </c>
      <c r="Z26" s="520"/>
      <c r="AA26" s="520"/>
      <c r="AB26" s="521">
        <v>0</v>
      </c>
      <c r="AC26" s="522"/>
      <c r="AD26" s="523"/>
      <c r="AE26" s="524" t="s">
        <v>161</v>
      </c>
      <c r="AF26" s="525"/>
      <c r="AG26" s="525"/>
      <c r="AH26" s="525"/>
      <c r="AI26" s="525"/>
      <c r="AJ26" s="525"/>
      <c r="AK26" s="525"/>
      <c r="AL26" s="525"/>
      <c r="AM26" s="526"/>
    </row>
    <row r="27" spans="1:39" ht="39.950000000000003" customHeight="1" x14ac:dyDescent="0.25">
      <c r="A27" s="89">
        <f t="shared" si="0"/>
        <v>15</v>
      </c>
      <c r="B27" s="511" t="s">
        <v>374</v>
      </c>
      <c r="C27" s="512"/>
      <c r="D27" s="513"/>
      <c r="E27" s="514"/>
      <c r="F27" s="514"/>
      <c r="G27" s="514"/>
      <c r="H27" s="514"/>
      <c r="I27" s="514"/>
      <c r="J27" s="515"/>
      <c r="K27" s="527" t="s">
        <v>161</v>
      </c>
      <c r="L27" s="528"/>
      <c r="M27" s="528"/>
      <c r="N27" s="528"/>
      <c r="O27" s="529"/>
      <c r="P27" s="516" t="s">
        <v>161</v>
      </c>
      <c r="Q27" s="517"/>
      <c r="R27" s="517"/>
      <c r="S27" s="517"/>
      <c r="T27" s="517"/>
      <c r="U27" s="517"/>
      <c r="V27" s="517"/>
      <c r="W27" s="517"/>
      <c r="X27" s="518"/>
      <c r="Y27" s="519">
        <v>0</v>
      </c>
      <c r="Z27" s="520"/>
      <c r="AA27" s="520"/>
      <c r="AB27" s="521">
        <v>0</v>
      </c>
      <c r="AC27" s="522"/>
      <c r="AD27" s="523"/>
      <c r="AE27" s="524" t="s">
        <v>161</v>
      </c>
      <c r="AF27" s="525"/>
      <c r="AG27" s="525"/>
      <c r="AH27" s="525"/>
      <c r="AI27" s="525"/>
      <c r="AJ27" s="525"/>
      <c r="AK27" s="525"/>
      <c r="AL27" s="525"/>
      <c r="AM27" s="526"/>
    </row>
    <row r="28" spans="1:39" ht="39.950000000000003" customHeight="1" x14ac:dyDescent="0.25">
      <c r="A28" s="89">
        <f t="shared" si="0"/>
        <v>16</v>
      </c>
      <c r="B28" s="511" t="s">
        <v>374</v>
      </c>
      <c r="C28" s="512"/>
      <c r="D28" s="513"/>
      <c r="E28" s="514"/>
      <c r="F28" s="514"/>
      <c r="G28" s="514"/>
      <c r="H28" s="514"/>
      <c r="I28" s="514"/>
      <c r="J28" s="515"/>
      <c r="K28" s="527" t="s">
        <v>161</v>
      </c>
      <c r="L28" s="528"/>
      <c r="M28" s="528"/>
      <c r="N28" s="528"/>
      <c r="O28" s="529"/>
      <c r="P28" s="516" t="s">
        <v>161</v>
      </c>
      <c r="Q28" s="517"/>
      <c r="R28" s="517"/>
      <c r="S28" s="517"/>
      <c r="T28" s="517"/>
      <c r="U28" s="517"/>
      <c r="V28" s="517"/>
      <c r="W28" s="517"/>
      <c r="X28" s="518"/>
      <c r="Y28" s="519">
        <v>0</v>
      </c>
      <c r="Z28" s="520"/>
      <c r="AA28" s="520"/>
      <c r="AB28" s="521">
        <v>0</v>
      </c>
      <c r="AC28" s="522"/>
      <c r="AD28" s="523"/>
      <c r="AE28" s="524" t="s">
        <v>161</v>
      </c>
      <c r="AF28" s="525"/>
      <c r="AG28" s="525"/>
      <c r="AH28" s="525"/>
      <c r="AI28" s="525"/>
      <c r="AJ28" s="525"/>
      <c r="AK28" s="525"/>
      <c r="AL28" s="525"/>
      <c r="AM28" s="526"/>
    </row>
    <row r="29" spans="1:39" ht="39.950000000000003" customHeight="1" x14ac:dyDescent="0.25">
      <c r="A29" s="89">
        <f t="shared" si="0"/>
        <v>17</v>
      </c>
      <c r="B29" s="511" t="s">
        <v>374</v>
      </c>
      <c r="C29" s="512"/>
      <c r="D29" s="513"/>
      <c r="E29" s="514"/>
      <c r="F29" s="514"/>
      <c r="G29" s="514"/>
      <c r="H29" s="514"/>
      <c r="I29" s="514"/>
      <c r="J29" s="515"/>
      <c r="K29" s="527" t="s">
        <v>161</v>
      </c>
      <c r="L29" s="528"/>
      <c r="M29" s="528"/>
      <c r="N29" s="528"/>
      <c r="O29" s="529"/>
      <c r="P29" s="516" t="s">
        <v>161</v>
      </c>
      <c r="Q29" s="517"/>
      <c r="R29" s="517"/>
      <c r="S29" s="517"/>
      <c r="T29" s="517"/>
      <c r="U29" s="517"/>
      <c r="V29" s="517"/>
      <c r="W29" s="517"/>
      <c r="X29" s="518"/>
      <c r="Y29" s="519">
        <v>0</v>
      </c>
      <c r="Z29" s="520"/>
      <c r="AA29" s="520"/>
      <c r="AB29" s="521">
        <v>0</v>
      </c>
      <c r="AC29" s="522"/>
      <c r="AD29" s="523"/>
      <c r="AE29" s="524" t="s">
        <v>161</v>
      </c>
      <c r="AF29" s="525"/>
      <c r="AG29" s="525"/>
      <c r="AH29" s="525"/>
      <c r="AI29" s="525"/>
      <c r="AJ29" s="525"/>
      <c r="AK29" s="525"/>
      <c r="AL29" s="525"/>
      <c r="AM29" s="526"/>
    </row>
    <row r="30" spans="1:39" ht="39.950000000000003" customHeight="1" x14ac:dyDescent="0.25">
      <c r="A30" s="89">
        <f t="shared" si="0"/>
        <v>18</v>
      </c>
      <c r="B30" s="511" t="s">
        <v>374</v>
      </c>
      <c r="C30" s="512"/>
      <c r="D30" s="513"/>
      <c r="E30" s="514"/>
      <c r="F30" s="514"/>
      <c r="G30" s="514"/>
      <c r="H30" s="514"/>
      <c r="I30" s="514"/>
      <c r="J30" s="515"/>
      <c r="K30" s="527" t="s">
        <v>161</v>
      </c>
      <c r="L30" s="528"/>
      <c r="M30" s="528"/>
      <c r="N30" s="528"/>
      <c r="O30" s="529"/>
      <c r="P30" s="516" t="s">
        <v>161</v>
      </c>
      <c r="Q30" s="517"/>
      <c r="R30" s="517"/>
      <c r="S30" s="517"/>
      <c r="T30" s="517"/>
      <c r="U30" s="517"/>
      <c r="V30" s="517"/>
      <c r="W30" s="517"/>
      <c r="X30" s="518"/>
      <c r="Y30" s="519">
        <v>0</v>
      </c>
      <c r="Z30" s="520"/>
      <c r="AA30" s="520"/>
      <c r="AB30" s="521">
        <v>0</v>
      </c>
      <c r="AC30" s="522"/>
      <c r="AD30" s="523"/>
      <c r="AE30" s="524" t="s">
        <v>161</v>
      </c>
      <c r="AF30" s="525"/>
      <c r="AG30" s="525"/>
      <c r="AH30" s="525"/>
      <c r="AI30" s="525"/>
      <c r="AJ30" s="525"/>
      <c r="AK30" s="525"/>
      <c r="AL30" s="525"/>
      <c r="AM30" s="526"/>
    </row>
    <row r="31" spans="1:39" ht="39.950000000000003" customHeight="1" x14ac:dyDescent="0.25">
      <c r="A31" s="89">
        <f t="shared" si="0"/>
        <v>19</v>
      </c>
      <c r="B31" s="511" t="s">
        <v>374</v>
      </c>
      <c r="C31" s="512"/>
      <c r="D31" s="513"/>
      <c r="E31" s="514"/>
      <c r="F31" s="514"/>
      <c r="G31" s="514"/>
      <c r="H31" s="514"/>
      <c r="I31" s="514"/>
      <c r="J31" s="515"/>
      <c r="K31" s="527" t="s">
        <v>161</v>
      </c>
      <c r="L31" s="528"/>
      <c r="M31" s="528"/>
      <c r="N31" s="528"/>
      <c r="O31" s="529"/>
      <c r="P31" s="516" t="s">
        <v>161</v>
      </c>
      <c r="Q31" s="517"/>
      <c r="R31" s="517"/>
      <c r="S31" s="517"/>
      <c r="T31" s="517"/>
      <c r="U31" s="517"/>
      <c r="V31" s="517"/>
      <c r="W31" s="517"/>
      <c r="X31" s="518"/>
      <c r="Y31" s="519">
        <v>0</v>
      </c>
      <c r="Z31" s="520"/>
      <c r="AA31" s="520"/>
      <c r="AB31" s="521">
        <v>0</v>
      </c>
      <c r="AC31" s="522"/>
      <c r="AD31" s="523"/>
      <c r="AE31" s="524" t="s">
        <v>161</v>
      </c>
      <c r="AF31" s="525"/>
      <c r="AG31" s="525"/>
      <c r="AH31" s="525"/>
      <c r="AI31" s="525"/>
      <c r="AJ31" s="525"/>
      <c r="AK31" s="525"/>
      <c r="AL31" s="525"/>
      <c r="AM31" s="526"/>
    </row>
    <row r="32" spans="1:39" ht="39.950000000000003" customHeight="1" x14ac:dyDescent="0.25">
      <c r="A32" s="89">
        <f t="shared" si="0"/>
        <v>20</v>
      </c>
      <c r="B32" s="511" t="s">
        <v>374</v>
      </c>
      <c r="C32" s="512"/>
      <c r="D32" s="513"/>
      <c r="E32" s="514"/>
      <c r="F32" s="514"/>
      <c r="G32" s="514"/>
      <c r="H32" s="514"/>
      <c r="I32" s="514"/>
      <c r="J32" s="515"/>
      <c r="K32" s="527" t="s">
        <v>161</v>
      </c>
      <c r="L32" s="528"/>
      <c r="M32" s="528"/>
      <c r="N32" s="528"/>
      <c r="O32" s="529"/>
      <c r="P32" s="516" t="s">
        <v>161</v>
      </c>
      <c r="Q32" s="517"/>
      <c r="R32" s="517"/>
      <c r="S32" s="517"/>
      <c r="T32" s="517"/>
      <c r="U32" s="517"/>
      <c r="V32" s="517"/>
      <c r="W32" s="517"/>
      <c r="X32" s="518"/>
      <c r="Y32" s="519">
        <v>0</v>
      </c>
      <c r="Z32" s="520"/>
      <c r="AA32" s="520"/>
      <c r="AB32" s="521">
        <v>0</v>
      </c>
      <c r="AC32" s="522"/>
      <c r="AD32" s="523"/>
      <c r="AE32" s="524" t="s">
        <v>161</v>
      </c>
      <c r="AF32" s="525"/>
      <c r="AG32" s="525"/>
      <c r="AH32" s="525"/>
      <c r="AI32" s="525"/>
      <c r="AJ32" s="525"/>
      <c r="AK32" s="525"/>
      <c r="AL32" s="525"/>
      <c r="AM32" s="526"/>
    </row>
    <row r="33" spans="1:39" ht="39.950000000000003" customHeight="1" x14ac:dyDescent="0.25">
      <c r="A33" s="89">
        <f t="shared" si="0"/>
        <v>21</v>
      </c>
      <c r="B33" s="511" t="s">
        <v>374</v>
      </c>
      <c r="C33" s="512"/>
      <c r="D33" s="513"/>
      <c r="E33" s="514"/>
      <c r="F33" s="514"/>
      <c r="G33" s="514"/>
      <c r="H33" s="514"/>
      <c r="I33" s="514"/>
      <c r="J33" s="515"/>
      <c r="K33" s="527" t="s">
        <v>161</v>
      </c>
      <c r="L33" s="528"/>
      <c r="M33" s="528"/>
      <c r="N33" s="528"/>
      <c r="O33" s="529"/>
      <c r="P33" s="516" t="s">
        <v>161</v>
      </c>
      <c r="Q33" s="517"/>
      <c r="R33" s="517"/>
      <c r="S33" s="517"/>
      <c r="T33" s="517"/>
      <c r="U33" s="517"/>
      <c r="V33" s="517"/>
      <c r="W33" s="517"/>
      <c r="X33" s="518"/>
      <c r="Y33" s="519">
        <v>0</v>
      </c>
      <c r="Z33" s="520"/>
      <c r="AA33" s="520"/>
      <c r="AB33" s="521">
        <v>0</v>
      </c>
      <c r="AC33" s="522"/>
      <c r="AD33" s="523"/>
      <c r="AE33" s="524" t="s">
        <v>161</v>
      </c>
      <c r="AF33" s="525"/>
      <c r="AG33" s="525"/>
      <c r="AH33" s="525"/>
      <c r="AI33" s="525"/>
      <c r="AJ33" s="525"/>
      <c r="AK33" s="525"/>
      <c r="AL33" s="525"/>
      <c r="AM33" s="526"/>
    </row>
    <row r="34" spans="1:39" ht="39.950000000000003" customHeight="1" x14ac:dyDescent="0.25">
      <c r="A34" s="89">
        <f t="shared" si="0"/>
        <v>22</v>
      </c>
      <c r="B34" s="511" t="s">
        <v>374</v>
      </c>
      <c r="C34" s="512"/>
      <c r="D34" s="513"/>
      <c r="E34" s="514"/>
      <c r="F34" s="514"/>
      <c r="G34" s="514"/>
      <c r="H34" s="514"/>
      <c r="I34" s="514"/>
      <c r="J34" s="515"/>
      <c r="K34" s="527" t="s">
        <v>161</v>
      </c>
      <c r="L34" s="528"/>
      <c r="M34" s="528"/>
      <c r="N34" s="528"/>
      <c r="O34" s="529"/>
      <c r="P34" s="516" t="s">
        <v>161</v>
      </c>
      <c r="Q34" s="517"/>
      <c r="R34" s="517"/>
      <c r="S34" s="517"/>
      <c r="T34" s="517"/>
      <c r="U34" s="517"/>
      <c r="V34" s="517"/>
      <c r="W34" s="517"/>
      <c r="X34" s="518"/>
      <c r="Y34" s="519">
        <v>0</v>
      </c>
      <c r="Z34" s="520"/>
      <c r="AA34" s="520"/>
      <c r="AB34" s="521">
        <v>0</v>
      </c>
      <c r="AC34" s="522"/>
      <c r="AD34" s="523"/>
      <c r="AE34" s="524" t="s">
        <v>161</v>
      </c>
      <c r="AF34" s="525"/>
      <c r="AG34" s="525"/>
      <c r="AH34" s="525"/>
      <c r="AI34" s="525"/>
      <c r="AJ34" s="525"/>
      <c r="AK34" s="525"/>
      <c r="AL34" s="525"/>
      <c r="AM34" s="526"/>
    </row>
    <row r="35" spans="1:39" ht="39.950000000000003" customHeight="1" x14ac:dyDescent="0.25">
      <c r="A35" s="89">
        <f t="shared" si="0"/>
        <v>23</v>
      </c>
      <c r="B35" s="511" t="s">
        <v>374</v>
      </c>
      <c r="C35" s="512"/>
      <c r="D35" s="513"/>
      <c r="E35" s="514"/>
      <c r="F35" s="514"/>
      <c r="G35" s="514"/>
      <c r="H35" s="514"/>
      <c r="I35" s="514"/>
      <c r="J35" s="515"/>
      <c r="K35" s="527" t="s">
        <v>161</v>
      </c>
      <c r="L35" s="528"/>
      <c r="M35" s="528"/>
      <c r="N35" s="528"/>
      <c r="O35" s="529"/>
      <c r="P35" s="516" t="s">
        <v>161</v>
      </c>
      <c r="Q35" s="517"/>
      <c r="R35" s="517"/>
      <c r="S35" s="517"/>
      <c r="T35" s="517"/>
      <c r="U35" s="517"/>
      <c r="V35" s="517"/>
      <c r="W35" s="517"/>
      <c r="X35" s="518"/>
      <c r="Y35" s="519">
        <v>0</v>
      </c>
      <c r="Z35" s="520"/>
      <c r="AA35" s="520"/>
      <c r="AB35" s="521">
        <v>0</v>
      </c>
      <c r="AC35" s="522"/>
      <c r="AD35" s="523"/>
      <c r="AE35" s="524" t="s">
        <v>161</v>
      </c>
      <c r="AF35" s="525"/>
      <c r="AG35" s="525"/>
      <c r="AH35" s="525"/>
      <c r="AI35" s="525"/>
      <c r="AJ35" s="525"/>
      <c r="AK35" s="525"/>
      <c r="AL35" s="525"/>
      <c r="AM35" s="526"/>
    </row>
    <row r="36" spans="1:39" ht="39.950000000000003" customHeight="1" x14ac:dyDescent="0.25">
      <c r="A36" s="89">
        <f t="shared" si="0"/>
        <v>24</v>
      </c>
      <c r="B36" s="511" t="s">
        <v>374</v>
      </c>
      <c r="C36" s="512"/>
      <c r="D36" s="513"/>
      <c r="E36" s="514"/>
      <c r="F36" s="514"/>
      <c r="G36" s="514"/>
      <c r="H36" s="514"/>
      <c r="I36" s="514"/>
      <c r="J36" s="515"/>
      <c r="K36" s="527" t="s">
        <v>161</v>
      </c>
      <c r="L36" s="528"/>
      <c r="M36" s="528"/>
      <c r="N36" s="528"/>
      <c r="O36" s="529"/>
      <c r="P36" s="516" t="s">
        <v>161</v>
      </c>
      <c r="Q36" s="517"/>
      <c r="R36" s="517"/>
      <c r="S36" s="517"/>
      <c r="T36" s="517"/>
      <c r="U36" s="517"/>
      <c r="V36" s="517"/>
      <c r="W36" s="517"/>
      <c r="X36" s="518"/>
      <c r="Y36" s="519">
        <v>0</v>
      </c>
      <c r="Z36" s="520"/>
      <c r="AA36" s="520"/>
      <c r="AB36" s="521">
        <v>0</v>
      </c>
      <c r="AC36" s="522"/>
      <c r="AD36" s="523"/>
      <c r="AE36" s="524" t="s">
        <v>161</v>
      </c>
      <c r="AF36" s="525"/>
      <c r="AG36" s="525"/>
      <c r="AH36" s="525"/>
      <c r="AI36" s="525"/>
      <c r="AJ36" s="525"/>
      <c r="AK36" s="525"/>
      <c r="AL36" s="525"/>
      <c r="AM36" s="526"/>
    </row>
    <row r="37" spans="1:39" ht="39.950000000000003" customHeight="1" x14ac:dyDescent="0.25">
      <c r="A37" s="89">
        <f t="shared" si="0"/>
        <v>25</v>
      </c>
      <c r="B37" s="511" t="s">
        <v>374</v>
      </c>
      <c r="C37" s="512"/>
      <c r="D37" s="513"/>
      <c r="E37" s="514"/>
      <c r="F37" s="514"/>
      <c r="G37" s="514"/>
      <c r="H37" s="514"/>
      <c r="I37" s="514"/>
      <c r="J37" s="515"/>
      <c r="K37" s="527" t="s">
        <v>161</v>
      </c>
      <c r="L37" s="528"/>
      <c r="M37" s="528"/>
      <c r="N37" s="528"/>
      <c r="O37" s="529"/>
      <c r="P37" s="516" t="s">
        <v>161</v>
      </c>
      <c r="Q37" s="517"/>
      <c r="R37" s="517"/>
      <c r="S37" s="517"/>
      <c r="T37" s="517"/>
      <c r="U37" s="517"/>
      <c r="V37" s="517"/>
      <c r="W37" s="517"/>
      <c r="X37" s="518"/>
      <c r="Y37" s="519">
        <v>0</v>
      </c>
      <c r="Z37" s="520"/>
      <c r="AA37" s="520"/>
      <c r="AB37" s="521">
        <v>0</v>
      </c>
      <c r="AC37" s="522"/>
      <c r="AD37" s="523"/>
      <c r="AE37" s="524" t="s">
        <v>161</v>
      </c>
      <c r="AF37" s="525"/>
      <c r="AG37" s="525"/>
      <c r="AH37" s="525"/>
      <c r="AI37" s="525"/>
      <c r="AJ37" s="525"/>
      <c r="AK37" s="525"/>
      <c r="AL37" s="525"/>
      <c r="AM37" s="526"/>
    </row>
    <row r="38" spans="1:39" ht="39.950000000000003" customHeight="1" x14ac:dyDescent="0.25">
      <c r="A38" s="89">
        <f t="shared" si="0"/>
        <v>26</v>
      </c>
      <c r="B38" s="511" t="s">
        <v>374</v>
      </c>
      <c r="C38" s="512"/>
      <c r="D38" s="513"/>
      <c r="E38" s="514"/>
      <c r="F38" s="514"/>
      <c r="G38" s="514"/>
      <c r="H38" s="514"/>
      <c r="I38" s="514"/>
      <c r="J38" s="515"/>
      <c r="K38" s="527" t="s">
        <v>161</v>
      </c>
      <c r="L38" s="528"/>
      <c r="M38" s="528"/>
      <c r="N38" s="528"/>
      <c r="O38" s="529"/>
      <c r="P38" s="516" t="s">
        <v>161</v>
      </c>
      <c r="Q38" s="517"/>
      <c r="R38" s="517"/>
      <c r="S38" s="517"/>
      <c r="T38" s="517"/>
      <c r="U38" s="517"/>
      <c r="V38" s="517"/>
      <c r="W38" s="517"/>
      <c r="X38" s="518"/>
      <c r="Y38" s="519">
        <v>0</v>
      </c>
      <c r="Z38" s="520"/>
      <c r="AA38" s="520"/>
      <c r="AB38" s="521">
        <v>0</v>
      </c>
      <c r="AC38" s="522"/>
      <c r="AD38" s="523"/>
      <c r="AE38" s="524" t="s">
        <v>161</v>
      </c>
      <c r="AF38" s="525"/>
      <c r="AG38" s="525"/>
      <c r="AH38" s="525"/>
      <c r="AI38" s="525"/>
      <c r="AJ38" s="525"/>
      <c r="AK38" s="525"/>
      <c r="AL38" s="525"/>
      <c r="AM38" s="526"/>
    </row>
    <row r="39" spans="1:39" ht="39.950000000000003" customHeight="1" x14ac:dyDescent="0.25">
      <c r="A39" s="89">
        <f t="shared" si="0"/>
        <v>27</v>
      </c>
      <c r="B39" s="511" t="s">
        <v>374</v>
      </c>
      <c r="C39" s="512"/>
      <c r="D39" s="513"/>
      <c r="E39" s="514"/>
      <c r="F39" s="514"/>
      <c r="G39" s="514"/>
      <c r="H39" s="514"/>
      <c r="I39" s="514"/>
      <c r="J39" s="515"/>
      <c r="K39" s="527" t="s">
        <v>161</v>
      </c>
      <c r="L39" s="528"/>
      <c r="M39" s="528"/>
      <c r="N39" s="528"/>
      <c r="O39" s="529"/>
      <c r="P39" s="516" t="s">
        <v>161</v>
      </c>
      <c r="Q39" s="517"/>
      <c r="R39" s="517"/>
      <c r="S39" s="517"/>
      <c r="T39" s="517"/>
      <c r="U39" s="517"/>
      <c r="V39" s="517"/>
      <c r="W39" s="517"/>
      <c r="X39" s="518"/>
      <c r="Y39" s="519">
        <v>0</v>
      </c>
      <c r="Z39" s="520"/>
      <c r="AA39" s="520"/>
      <c r="AB39" s="521">
        <v>0</v>
      </c>
      <c r="AC39" s="522"/>
      <c r="AD39" s="523"/>
      <c r="AE39" s="524" t="s">
        <v>161</v>
      </c>
      <c r="AF39" s="525"/>
      <c r="AG39" s="525"/>
      <c r="AH39" s="525"/>
      <c r="AI39" s="525"/>
      <c r="AJ39" s="525"/>
      <c r="AK39" s="525"/>
      <c r="AL39" s="525"/>
      <c r="AM39" s="526"/>
    </row>
    <row r="40" spans="1:39" ht="39.950000000000003" customHeight="1" x14ac:dyDescent="0.25">
      <c r="A40" s="89">
        <f t="shared" si="0"/>
        <v>28</v>
      </c>
      <c r="B40" s="511" t="s">
        <v>374</v>
      </c>
      <c r="C40" s="512"/>
      <c r="D40" s="513"/>
      <c r="E40" s="514"/>
      <c r="F40" s="514"/>
      <c r="G40" s="514"/>
      <c r="H40" s="514"/>
      <c r="I40" s="514"/>
      <c r="J40" s="515"/>
      <c r="K40" s="527" t="s">
        <v>161</v>
      </c>
      <c r="L40" s="528"/>
      <c r="M40" s="528"/>
      <c r="N40" s="528"/>
      <c r="O40" s="529"/>
      <c r="P40" s="516" t="s">
        <v>161</v>
      </c>
      <c r="Q40" s="517"/>
      <c r="R40" s="517"/>
      <c r="S40" s="517"/>
      <c r="T40" s="517"/>
      <c r="U40" s="517"/>
      <c r="V40" s="517"/>
      <c r="W40" s="517"/>
      <c r="X40" s="518"/>
      <c r="Y40" s="519">
        <v>0</v>
      </c>
      <c r="Z40" s="520"/>
      <c r="AA40" s="520"/>
      <c r="AB40" s="521">
        <v>0</v>
      </c>
      <c r="AC40" s="522"/>
      <c r="AD40" s="523"/>
      <c r="AE40" s="524" t="s">
        <v>161</v>
      </c>
      <c r="AF40" s="525"/>
      <c r="AG40" s="525"/>
      <c r="AH40" s="525"/>
      <c r="AI40" s="525"/>
      <c r="AJ40" s="525"/>
      <c r="AK40" s="525"/>
      <c r="AL40" s="525"/>
      <c r="AM40" s="526"/>
    </row>
    <row r="41" spans="1:39" ht="39.950000000000003" customHeight="1" x14ac:dyDescent="0.25">
      <c r="A41" s="89">
        <f t="shared" si="0"/>
        <v>29</v>
      </c>
      <c r="B41" s="511" t="s">
        <v>374</v>
      </c>
      <c r="C41" s="512"/>
      <c r="D41" s="513"/>
      <c r="E41" s="514"/>
      <c r="F41" s="514"/>
      <c r="G41" s="514"/>
      <c r="H41" s="514"/>
      <c r="I41" s="514"/>
      <c r="J41" s="515"/>
      <c r="K41" s="527" t="s">
        <v>161</v>
      </c>
      <c r="L41" s="528"/>
      <c r="M41" s="528"/>
      <c r="N41" s="528"/>
      <c r="O41" s="529"/>
      <c r="P41" s="516" t="s">
        <v>161</v>
      </c>
      <c r="Q41" s="517"/>
      <c r="R41" s="517"/>
      <c r="S41" s="517"/>
      <c r="T41" s="517"/>
      <c r="U41" s="517"/>
      <c r="V41" s="517"/>
      <c r="W41" s="517"/>
      <c r="X41" s="518"/>
      <c r="Y41" s="519">
        <v>0</v>
      </c>
      <c r="Z41" s="520"/>
      <c r="AA41" s="520"/>
      <c r="AB41" s="521">
        <v>0</v>
      </c>
      <c r="AC41" s="522"/>
      <c r="AD41" s="523"/>
      <c r="AE41" s="524" t="s">
        <v>161</v>
      </c>
      <c r="AF41" s="525"/>
      <c r="AG41" s="525"/>
      <c r="AH41" s="525"/>
      <c r="AI41" s="525"/>
      <c r="AJ41" s="525"/>
      <c r="AK41" s="525"/>
      <c r="AL41" s="525"/>
      <c r="AM41" s="526"/>
    </row>
    <row r="42" spans="1:39" ht="39.950000000000003" customHeight="1" x14ac:dyDescent="0.25">
      <c r="A42" s="89">
        <f t="shared" si="0"/>
        <v>30</v>
      </c>
      <c r="B42" s="511" t="s">
        <v>374</v>
      </c>
      <c r="C42" s="512"/>
      <c r="D42" s="513"/>
      <c r="E42" s="514"/>
      <c r="F42" s="514"/>
      <c r="G42" s="514"/>
      <c r="H42" s="514"/>
      <c r="I42" s="514"/>
      <c r="J42" s="515"/>
      <c r="K42" s="527" t="s">
        <v>161</v>
      </c>
      <c r="L42" s="528"/>
      <c r="M42" s="528"/>
      <c r="N42" s="528"/>
      <c r="O42" s="529"/>
      <c r="P42" s="516" t="s">
        <v>161</v>
      </c>
      <c r="Q42" s="517"/>
      <c r="R42" s="517"/>
      <c r="S42" s="517"/>
      <c r="T42" s="517"/>
      <c r="U42" s="517"/>
      <c r="V42" s="517"/>
      <c r="W42" s="517"/>
      <c r="X42" s="518"/>
      <c r="Y42" s="519">
        <v>0</v>
      </c>
      <c r="Z42" s="520"/>
      <c r="AA42" s="520"/>
      <c r="AB42" s="521">
        <v>0</v>
      </c>
      <c r="AC42" s="522"/>
      <c r="AD42" s="523"/>
      <c r="AE42" s="524" t="s">
        <v>161</v>
      </c>
      <c r="AF42" s="525"/>
      <c r="AG42" s="525"/>
      <c r="AH42" s="525"/>
      <c r="AI42" s="525"/>
      <c r="AJ42" s="525"/>
      <c r="AK42" s="525"/>
      <c r="AL42" s="525"/>
      <c r="AM42" s="526"/>
    </row>
    <row r="43" spans="1:39" ht="39.950000000000003" customHeight="1" x14ac:dyDescent="0.25">
      <c r="A43" s="89">
        <f t="shared" si="0"/>
        <v>31</v>
      </c>
      <c r="B43" s="511" t="s">
        <v>374</v>
      </c>
      <c r="C43" s="512"/>
      <c r="D43" s="513"/>
      <c r="E43" s="514"/>
      <c r="F43" s="514"/>
      <c r="G43" s="514"/>
      <c r="H43" s="514"/>
      <c r="I43" s="514"/>
      <c r="J43" s="515"/>
      <c r="K43" s="527" t="s">
        <v>161</v>
      </c>
      <c r="L43" s="528"/>
      <c r="M43" s="528"/>
      <c r="N43" s="528"/>
      <c r="O43" s="529"/>
      <c r="P43" s="516" t="s">
        <v>161</v>
      </c>
      <c r="Q43" s="517"/>
      <c r="R43" s="517"/>
      <c r="S43" s="517"/>
      <c r="T43" s="517"/>
      <c r="U43" s="517"/>
      <c r="V43" s="517"/>
      <c r="W43" s="517"/>
      <c r="X43" s="518"/>
      <c r="Y43" s="519">
        <v>0</v>
      </c>
      <c r="Z43" s="520"/>
      <c r="AA43" s="520"/>
      <c r="AB43" s="521">
        <v>0</v>
      </c>
      <c r="AC43" s="522"/>
      <c r="AD43" s="523"/>
      <c r="AE43" s="524" t="s">
        <v>161</v>
      </c>
      <c r="AF43" s="525"/>
      <c r="AG43" s="525"/>
      <c r="AH43" s="525"/>
      <c r="AI43" s="525"/>
      <c r="AJ43" s="525"/>
      <c r="AK43" s="525"/>
      <c r="AL43" s="525"/>
      <c r="AM43" s="526"/>
    </row>
    <row r="44" spans="1:39" ht="39.950000000000003" customHeight="1" x14ac:dyDescent="0.25">
      <c r="A44" s="89">
        <f t="shared" si="0"/>
        <v>32</v>
      </c>
      <c r="B44" s="511" t="s">
        <v>374</v>
      </c>
      <c r="C44" s="512"/>
      <c r="D44" s="513"/>
      <c r="E44" s="514"/>
      <c r="F44" s="514"/>
      <c r="G44" s="514"/>
      <c r="H44" s="514"/>
      <c r="I44" s="514"/>
      <c r="J44" s="515"/>
      <c r="K44" s="527" t="s">
        <v>161</v>
      </c>
      <c r="L44" s="528"/>
      <c r="M44" s="528"/>
      <c r="N44" s="528"/>
      <c r="O44" s="529"/>
      <c r="P44" s="516" t="s">
        <v>161</v>
      </c>
      <c r="Q44" s="517"/>
      <c r="R44" s="517"/>
      <c r="S44" s="517"/>
      <c r="T44" s="517"/>
      <c r="U44" s="517"/>
      <c r="V44" s="517"/>
      <c r="W44" s="517"/>
      <c r="X44" s="518"/>
      <c r="Y44" s="519">
        <v>0</v>
      </c>
      <c r="Z44" s="520"/>
      <c r="AA44" s="520"/>
      <c r="AB44" s="521">
        <v>0</v>
      </c>
      <c r="AC44" s="522"/>
      <c r="AD44" s="523"/>
      <c r="AE44" s="524" t="s">
        <v>161</v>
      </c>
      <c r="AF44" s="525"/>
      <c r="AG44" s="525"/>
      <c r="AH44" s="525"/>
      <c r="AI44" s="525"/>
      <c r="AJ44" s="525"/>
      <c r="AK44" s="525"/>
      <c r="AL44" s="525"/>
      <c r="AM44" s="526"/>
    </row>
    <row r="45" spans="1:39" ht="39.950000000000003" customHeight="1" x14ac:dyDescent="0.25">
      <c r="A45" s="89">
        <f t="shared" si="0"/>
        <v>33</v>
      </c>
      <c r="B45" s="511" t="s">
        <v>374</v>
      </c>
      <c r="C45" s="512"/>
      <c r="D45" s="513"/>
      <c r="E45" s="514"/>
      <c r="F45" s="514"/>
      <c r="G45" s="514"/>
      <c r="H45" s="514"/>
      <c r="I45" s="514"/>
      <c r="J45" s="515"/>
      <c r="K45" s="527" t="s">
        <v>161</v>
      </c>
      <c r="L45" s="528"/>
      <c r="M45" s="528"/>
      <c r="N45" s="528"/>
      <c r="O45" s="529"/>
      <c r="P45" s="516" t="s">
        <v>161</v>
      </c>
      <c r="Q45" s="517"/>
      <c r="R45" s="517"/>
      <c r="S45" s="517"/>
      <c r="T45" s="517"/>
      <c r="U45" s="517"/>
      <c r="V45" s="517"/>
      <c r="W45" s="517"/>
      <c r="X45" s="518"/>
      <c r="Y45" s="519">
        <v>0</v>
      </c>
      <c r="Z45" s="520"/>
      <c r="AA45" s="520"/>
      <c r="AB45" s="521">
        <v>0</v>
      </c>
      <c r="AC45" s="522"/>
      <c r="AD45" s="523"/>
      <c r="AE45" s="524" t="s">
        <v>161</v>
      </c>
      <c r="AF45" s="525"/>
      <c r="AG45" s="525"/>
      <c r="AH45" s="525"/>
      <c r="AI45" s="525"/>
      <c r="AJ45" s="525"/>
      <c r="AK45" s="525"/>
      <c r="AL45" s="525"/>
      <c r="AM45" s="526"/>
    </row>
    <row r="46" spans="1:39" ht="39.950000000000003" customHeight="1" x14ac:dyDescent="0.25">
      <c r="A46" s="89">
        <f t="shared" si="0"/>
        <v>34</v>
      </c>
      <c r="B46" s="511" t="s">
        <v>374</v>
      </c>
      <c r="C46" s="512"/>
      <c r="D46" s="513"/>
      <c r="E46" s="514"/>
      <c r="F46" s="514"/>
      <c r="G46" s="514"/>
      <c r="H46" s="514"/>
      <c r="I46" s="514"/>
      <c r="J46" s="515"/>
      <c r="K46" s="527" t="s">
        <v>161</v>
      </c>
      <c r="L46" s="528"/>
      <c r="M46" s="528"/>
      <c r="N46" s="528"/>
      <c r="O46" s="529"/>
      <c r="P46" s="516" t="s">
        <v>161</v>
      </c>
      <c r="Q46" s="517"/>
      <c r="R46" s="517"/>
      <c r="S46" s="517"/>
      <c r="T46" s="517"/>
      <c r="U46" s="517"/>
      <c r="V46" s="517"/>
      <c r="W46" s="517"/>
      <c r="X46" s="518"/>
      <c r="Y46" s="519">
        <v>0</v>
      </c>
      <c r="Z46" s="520"/>
      <c r="AA46" s="520"/>
      <c r="AB46" s="521">
        <v>0</v>
      </c>
      <c r="AC46" s="522"/>
      <c r="AD46" s="523"/>
      <c r="AE46" s="524" t="s">
        <v>161</v>
      </c>
      <c r="AF46" s="525"/>
      <c r="AG46" s="525"/>
      <c r="AH46" s="525"/>
      <c r="AI46" s="525"/>
      <c r="AJ46" s="525"/>
      <c r="AK46" s="525"/>
      <c r="AL46" s="525"/>
      <c r="AM46" s="526"/>
    </row>
    <row r="47" spans="1:39" ht="39.950000000000003" customHeight="1" x14ac:dyDescent="0.25">
      <c r="A47" s="89">
        <f t="shared" si="0"/>
        <v>35</v>
      </c>
      <c r="B47" s="511" t="s">
        <v>374</v>
      </c>
      <c r="C47" s="512"/>
      <c r="D47" s="513"/>
      <c r="E47" s="514"/>
      <c r="F47" s="514"/>
      <c r="G47" s="514"/>
      <c r="H47" s="514"/>
      <c r="I47" s="514"/>
      <c r="J47" s="515"/>
      <c r="K47" s="527" t="s">
        <v>161</v>
      </c>
      <c r="L47" s="528"/>
      <c r="M47" s="528"/>
      <c r="N47" s="528"/>
      <c r="O47" s="529"/>
      <c r="P47" s="516" t="s">
        <v>161</v>
      </c>
      <c r="Q47" s="517"/>
      <c r="R47" s="517"/>
      <c r="S47" s="517"/>
      <c r="T47" s="517"/>
      <c r="U47" s="517"/>
      <c r="V47" s="517"/>
      <c r="W47" s="517"/>
      <c r="X47" s="518"/>
      <c r="Y47" s="519">
        <v>0</v>
      </c>
      <c r="Z47" s="520"/>
      <c r="AA47" s="520"/>
      <c r="AB47" s="521">
        <v>0</v>
      </c>
      <c r="AC47" s="522"/>
      <c r="AD47" s="523"/>
      <c r="AE47" s="524" t="s">
        <v>161</v>
      </c>
      <c r="AF47" s="525"/>
      <c r="AG47" s="525"/>
      <c r="AH47" s="525"/>
      <c r="AI47" s="525"/>
      <c r="AJ47" s="525"/>
      <c r="AK47" s="525"/>
      <c r="AL47" s="525"/>
      <c r="AM47" s="526"/>
    </row>
    <row r="48" spans="1:39" ht="39.950000000000003" customHeight="1" x14ac:dyDescent="0.25">
      <c r="A48" s="89">
        <f t="shared" si="0"/>
        <v>36</v>
      </c>
      <c r="B48" s="511" t="s">
        <v>374</v>
      </c>
      <c r="C48" s="512"/>
      <c r="D48" s="513"/>
      <c r="E48" s="514"/>
      <c r="F48" s="514"/>
      <c r="G48" s="514"/>
      <c r="H48" s="514"/>
      <c r="I48" s="514"/>
      <c r="J48" s="515"/>
      <c r="K48" s="527" t="s">
        <v>161</v>
      </c>
      <c r="L48" s="528"/>
      <c r="M48" s="528"/>
      <c r="N48" s="528"/>
      <c r="O48" s="529"/>
      <c r="P48" s="516" t="s">
        <v>161</v>
      </c>
      <c r="Q48" s="517"/>
      <c r="R48" s="517"/>
      <c r="S48" s="517"/>
      <c r="T48" s="517"/>
      <c r="U48" s="517"/>
      <c r="V48" s="517"/>
      <c r="W48" s="517"/>
      <c r="X48" s="518"/>
      <c r="Y48" s="519">
        <v>0</v>
      </c>
      <c r="Z48" s="520"/>
      <c r="AA48" s="520"/>
      <c r="AB48" s="521">
        <v>0</v>
      </c>
      <c r="AC48" s="522"/>
      <c r="AD48" s="523"/>
      <c r="AE48" s="524" t="s">
        <v>161</v>
      </c>
      <c r="AF48" s="525"/>
      <c r="AG48" s="525"/>
      <c r="AH48" s="525"/>
      <c r="AI48" s="525"/>
      <c r="AJ48" s="525"/>
      <c r="AK48" s="525"/>
      <c r="AL48" s="525"/>
      <c r="AM48" s="526"/>
    </row>
    <row r="49" spans="1:39" ht="39.950000000000003" customHeight="1" x14ac:dyDescent="0.25">
      <c r="A49" s="89">
        <f t="shared" si="0"/>
        <v>37</v>
      </c>
      <c r="B49" s="511" t="s">
        <v>374</v>
      </c>
      <c r="C49" s="512"/>
      <c r="D49" s="513"/>
      <c r="E49" s="514"/>
      <c r="F49" s="514"/>
      <c r="G49" s="514"/>
      <c r="H49" s="514"/>
      <c r="I49" s="514"/>
      <c r="J49" s="515"/>
      <c r="K49" s="527" t="s">
        <v>161</v>
      </c>
      <c r="L49" s="528"/>
      <c r="M49" s="528"/>
      <c r="N49" s="528"/>
      <c r="O49" s="529"/>
      <c r="P49" s="516" t="s">
        <v>161</v>
      </c>
      <c r="Q49" s="517"/>
      <c r="R49" s="517"/>
      <c r="S49" s="517"/>
      <c r="T49" s="517"/>
      <c r="U49" s="517"/>
      <c r="V49" s="517"/>
      <c r="W49" s="517"/>
      <c r="X49" s="518"/>
      <c r="Y49" s="519">
        <v>0</v>
      </c>
      <c r="Z49" s="520"/>
      <c r="AA49" s="520"/>
      <c r="AB49" s="521">
        <v>0</v>
      </c>
      <c r="AC49" s="522"/>
      <c r="AD49" s="523"/>
      <c r="AE49" s="524" t="s">
        <v>161</v>
      </c>
      <c r="AF49" s="525"/>
      <c r="AG49" s="525"/>
      <c r="AH49" s="525"/>
      <c r="AI49" s="525"/>
      <c r="AJ49" s="525"/>
      <c r="AK49" s="525"/>
      <c r="AL49" s="525"/>
      <c r="AM49" s="526"/>
    </row>
    <row r="50" spans="1:39" ht="39.950000000000003" customHeight="1" x14ac:dyDescent="0.25">
      <c r="A50" s="89">
        <f t="shared" si="0"/>
        <v>38</v>
      </c>
      <c r="B50" s="511" t="s">
        <v>374</v>
      </c>
      <c r="C50" s="512"/>
      <c r="D50" s="513"/>
      <c r="E50" s="514"/>
      <c r="F50" s="514"/>
      <c r="G50" s="514"/>
      <c r="H50" s="514"/>
      <c r="I50" s="514"/>
      <c r="J50" s="515"/>
      <c r="K50" s="527" t="s">
        <v>161</v>
      </c>
      <c r="L50" s="528"/>
      <c r="M50" s="528"/>
      <c r="N50" s="528"/>
      <c r="O50" s="529"/>
      <c r="P50" s="516" t="s">
        <v>161</v>
      </c>
      <c r="Q50" s="517"/>
      <c r="R50" s="517"/>
      <c r="S50" s="517"/>
      <c r="T50" s="517"/>
      <c r="U50" s="517"/>
      <c r="V50" s="517"/>
      <c r="W50" s="517"/>
      <c r="X50" s="518"/>
      <c r="Y50" s="519">
        <v>0</v>
      </c>
      <c r="Z50" s="520"/>
      <c r="AA50" s="520"/>
      <c r="AB50" s="521">
        <v>0</v>
      </c>
      <c r="AC50" s="522"/>
      <c r="AD50" s="523"/>
      <c r="AE50" s="524" t="s">
        <v>161</v>
      </c>
      <c r="AF50" s="525"/>
      <c r="AG50" s="525"/>
      <c r="AH50" s="525"/>
      <c r="AI50" s="525"/>
      <c r="AJ50" s="525"/>
      <c r="AK50" s="525"/>
      <c r="AL50" s="525"/>
      <c r="AM50" s="526"/>
    </row>
    <row r="51" spans="1:39" ht="39.950000000000003" customHeight="1" x14ac:dyDescent="0.25">
      <c r="A51" s="89">
        <f t="shared" si="0"/>
        <v>39</v>
      </c>
      <c r="B51" s="511" t="s">
        <v>374</v>
      </c>
      <c r="C51" s="512"/>
      <c r="D51" s="513"/>
      <c r="E51" s="514"/>
      <c r="F51" s="514"/>
      <c r="G51" s="514"/>
      <c r="H51" s="514"/>
      <c r="I51" s="514"/>
      <c r="J51" s="515"/>
      <c r="K51" s="527" t="s">
        <v>161</v>
      </c>
      <c r="L51" s="528"/>
      <c r="M51" s="528"/>
      <c r="N51" s="528"/>
      <c r="O51" s="529"/>
      <c r="P51" s="516" t="s">
        <v>161</v>
      </c>
      <c r="Q51" s="517"/>
      <c r="R51" s="517"/>
      <c r="S51" s="517"/>
      <c r="T51" s="517"/>
      <c r="U51" s="517"/>
      <c r="V51" s="517"/>
      <c r="W51" s="517"/>
      <c r="X51" s="518"/>
      <c r="Y51" s="519">
        <v>0</v>
      </c>
      <c r="Z51" s="520"/>
      <c r="AA51" s="520"/>
      <c r="AB51" s="521">
        <v>0</v>
      </c>
      <c r="AC51" s="522"/>
      <c r="AD51" s="523"/>
      <c r="AE51" s="524" t="s">
        <v>161</v>
      </c>
      <c r="AF51" s="525"/>
      <c r="AG51" s="525"/>
      <c r="AH51" s="525"/>
      <c r="AI51" s="525"/>
      <c r="AJ51" s="525"/>
      <c r="AK51" s="525"/>
      <c r="AL51" s="525"/>
      <c r="AM51" s="526"/>
    </row>
    <row r="52" spans="1:39" ht="39.950000000000003" customHeight="1" x14ac:dyDescent="0.25">
      <c r="A52" s="89">
        <f t="shared" si="0"/>
        <v>40</v>
      </c>
      <c r="B52" s="511" t="s">
        <v>374</v>
      </c>
      <c r="C52" s="512"/>
      <c r="D52" s="513"/>
      <c r="E52" s="514"/>
      <c r="F52" s="514"/>
      <c r="G52" s="514"/>
      <c r="H52" s="514"/>
      <c r="I52" s="514"/>
      <c r="J52" s="515"/>
      <c r="K52" s="527" t="s">
        <v>161</v>
      </c>
      <c r="L52" s="528"/>
      <c r="M52" s="528"/>
      <c r="N52" s="528"/>
      <c r="O52" s="529"/>
      <c r="P52" s="516" t="s">
        <v>161</v>
      </c>
      <c r="Q52" s="517"/>
      <c r="R52" s="517"/>
      <c r="S52" s="517"/>
      <c r="T52" s="517"/>
      <c r="U52" s="517"/>
      <c r="V52" s="517"/>
      <c r="W52" s="517"/>
      <c r="X52" s="518"/>
      <c r="Y52" s="519">
        <v>0</v>
      </c>
      <c r="Z52" s="520"/>
      <c r="AA52" s="520"/>
      <c r="AB52" s="521">
        <v>0</v>
      </c>
      <c r="AC52" s="522"/>
      <c r="AD52" s="523"/>
      <c r="AE52" s="524" t="s">
        <v>161</v>
      </c>
      <c r="AF52" s="525"/>
      <c r="AG52" s="525"/>
      <c r="AH52" s="525"/>
      <c r="AI52" s="525"/>
      <c r="AJ52" s="525"/>
      <c r="AK52" s="525"/>
      <c r="AL52" s="525"/>
      <c r="AM52" s="526"/>
    </row>
    <row r="53" spans="1:39" ht="39.950000000000003" customHeight="1" x14ac:dyDescent="0.25">
      <c r="A53" s="89">
        <f t="shared" si="0"/>
        <v>41</v>
      </c>
      <c r="B53" s="511" t="s">
        <v>374</v>
      </c>
      <c r="C53" s="512"/>
      <c r="D53" s="513"/>
      <c r="E53" s="514"/>
      <c r="F53" s="514"/>
      <c r="G53" s="514"/>
      <c r="H53" s="514"/>
      <c r="I53" s="514"/>
      <c r="J53" s="515"/>
      <c r="K53" s="527" t="s">
        <v>161</v>
      </c>
      <c r="L53" s="528"/>
      <c r="M53" s="528"/>
      <c r="N53" s="528"/>
      <c r="O53" s="529"/>
      <c r="P53" s="516" t="s">
        <v>161</v>
      </c>
      <c r="Q53" s="517"/>
      <c r="R53" s="517"/>
      <c r="S53" s="517"/>
      <c r="T53" s="517"/>
      <c r="U53" s="517"/>
      <c r="V53" s="517"/>
      <c r="W53" s="517"/>
      <c r="X53" s="518"/>
      <c r="Y53" s="519">
        <v>0</v>
      </c>
      <c r="Z53" s="520"/>
      <c r="AA53" s="520"/>
      <c r="AB53" s="521">
        <v>0</v>
      </c>
      <c r="AC53" s="522"/>
      <c r="AD53" s="523"/>
      <c r="AE53" s="524" t="s">
        <v>161</v>
      </c>
      <c r="AF53" s="525"/>
      <c r="AG53" s="525"/>
      <c r="AH53" s="525"/>
      <c r="AI53" s="525"/>
      <c r="AJ53" s="525"/>
      <c r="AK53" s="525"/>
      <c r="AL53" s="525"/>
      <c r="AM53" s="526"/>
    </row>
    <row r="54" spans="1:39" ht="39.950000000000003" customHeight="1" x14ac:dyDescent="0.25">
      <c r="A54" s="89">
        <f t="shared" si="0"/>
        <v>42</v>
      </c>
      <c r="B54" s="511" t="s">
        <v>374</v>
      </c>
      <c r="C54" s="512"/>
      <c r="D54" s="513"/>
      <c r="E54" s="514"/>
      <c r="F54" s="514"/>
      <c r="G54" s="514"/>
      <c r="H54" s="514"/>
      <c r="I54" s="514"/>
      <c r="J54" s="515"/>
      <c r="K54" s="527" t="s">
        <v>161</v>
      </c>
      <c r="L54" s="528"/>
      <c r="M54" s="528"/>
      <c r="N54" s="528"/>
      <c r="O54" s="529"/>
      <c r="P54" s="516" t="s">
        <v>161</v>
      </c>
      <c r="Q54" s="517"/>
      <c r="R54" s="517"/>
      <c r="S54" s="517"/>
      <c r="T54" s="517"/>
      <c r="U54" s="517"/>
      <c r="V54" s="517"/>
      <c r="W54" s="517"/>
      <c r="X54" s="518"/>
      <c r="Y54" s="519">
        <v>0</v>
      </c>
      <c r="Z54" s="520"/>
      <c r="AA54" s="520"/>
      <c r="AB54" s="521">
        <v>0</v>
      </c>
      <c r="AC54" s="522"/>
      <c r="AD54" s="523"/>
      <c r="AE54" s="524" t="s">
        <v>161</v>
      </c>
      <c r="AF54" s="525"/>
      <c r="AG54" s="525"/>
      <c r="AH54" s="525"/>
      <c r="AI54" s="525"/>
      <c r="AJ54" s="525"/>
      <c r="AK54" s="525"/>
      <c r="AL54" s="525"/>
      <c r="AM54" s="526"/>
    </row>
    <row r="55" spans="1:39" ht="39.950000000000003" customHeight="1" x14ac:dyDescent="0.25">
      <c r="A55" s="89">
        <f t="shared" si="0"/>
        <v>43</v>
      </c>
      <c r="B55" s="511" t="s">
        <v>374</v>
      </c>
      <c r="C55" s="512"/>
      <c r="D55" s="513"/>
      <c r="E55" s="514"/>
      <c r="F55" s="514"/>
      <c r="G55" s="514"/>
      <c r="H55" s="514"/>
      <c r="I55" s="514"/>
      <c r="J55" s="515"/>
      <c r="K55" s="527" t="s">
        <v>161</v>
      </c>
      <c r="L55" s="528"/>
      <c r="M55" s="528"/>
      <c r="N55" s="528"/>
      <c r="O55" s="529"/>
      <c r="P55" s="516" t="s">
        <v>161</v>
      </c>
      <c r="Q55" s="517"/>
      <c r="R55" s="517"/>
      <c r="S55" s="517"/>
      <c r="T55" s="517"/>
      <c r="U55" s="517"/>
      <c r="V55" s="517"/>
      <c r="W55" s="517"/>
      <c r="X55" s="518"/>
      <c r="Y55" s="519">
        <v>0</v>
      </c>
      <c r="Z55" s="520"/>
      <c r="AA55" s="520"/>
      <c r="AB55" s="521">
        <v>0</v>
      </c>
      <c r="AC55" s="522"/>
      <c r="AD55" s="523"/>
      <c r="AE55" s="524" t="s">
        <v>161</v>
      </c>
      <c r="AF55" s="525"/>
      <c r="AG55" s="525"/>
      <c r="AH55" s="525"/>
      <c r="AI55" s="525"/>
      <c r="AJ55" s="525"/>
      <c r="AK55" s="525"/>
      <c r="AL55" s="525"/>
      <c r="AM55" s="526"/>
    </row>
    <row r="56" spans="1:39" ht="39.950000000000003" customHeight="1" x14ac:dyDescent="0.25">
      <c r="A56" s="89">
        <f t="shared" si="0"/>
        <v>44</v>
      </c>
      <c r="B56" s="511" t="s">
        <v>374</v>
      </c>
      <c r="C56" s="512"/>
      <c r="D56" s="513"/>
      <c r="E56" s="514"/>
      <c r="F56" s="514"/>
      <c r="G56" s="514"/>
      <c r="H56" s="514"/>
      <c r="I56" s="514"/>
      <c r="J56" s="515"/>
      <c r="K56" s="527" t="s">
        <v>161</v>
      </c>
      <c r="L56" s="528"/>
      <c r="M56" s="528"/>
      <c r="N56" s="528"/>
      <c r="O56" s="529"/>
      <c r="P56" s="516" t="s">
        <v>161</v>
      </c>
      <c r="Q56" s="517"/>
      <c r="R56" s="517"/>
      <c r="S56" s="517"/>
      <c r="T56" s="517"/>
      <c r="U56" s="517"/>
      <c r="V56" s="517"/>
      <c r="W56" s="517"/>
      <c r="X56" s="518"/>
      <c r="Y56" s="519">
        <v>0</v>
      </c>
      <c r="Z56" s="520"/>
      <c r="AA56" s="520"/>
      <c r="AB56" s="521">
        <v>0</v>
      </c>
      <c r="AC56" s="522"/>
      <c r="AD56" s="523"/>
      <c r="AE56" s="524" t="s">
        <v>161</v>
      </c>
      <c r="AF56" s="525"/>
      <c r="AG56" s="525"/>
      <c r="AH56" s="525"/>
      <c r="AI56" s="525"/>
      <c r="AJ56" s="525"/>
      <c r="AK56" s="525"/>
      <c r="AL56" s="525"/>
      <c r="AM56" s="526"/>
    </row>
    <row r="57" spans="1:39" ht="39.950000000000003" customHeight="1" x14ac:dyDescent="0.25">
      <c r="A57" s="89">
        <f t="shared" si="0"/>
        <v>45</v>
      </c>
      <c r="B57" s="511" t="s">
        <v>374</v>
      </c>
      <c r="C57" s="512"/>
      <c r="D57" s="513"/>
      <c r="E57" s="514"/>
      <c r="F57" s="514"/>
      <c r="G57" s="514"/>
      <c r="H57" s="514"/>
      <c r="I57" s="514"/>
      <c r="J57" s="515"/>
      <c r="K57" s="527" t="s">
        <v>161</v>
      </c>
      <c r="L57" s="528"/>
      <c r="M57" s="528"/>
      <c r="N57" s="528"/>
      <c r="O57" s="529"/>
      <c r="P57" s="516" t="s">
        <v>161</v>
      </c>
      <c r="Q57" s="517"/>
      <c r="R57" s="517"/>
      <c r="S57" s="517"/>
      <c r="T57" s="517"/>
      <c r="U57" s="517"/>
      <c r="V57" s="517"/>
      <c r="W57" s="517"/>
      <c r="X57" s="518"/>
      <c r="Y57" s="519">
        <v>0</v>
      </c>
      <c r="Z57" s="520"/>
      <c r="AA57" s="520"/>
      <c r="AB57" s="521">
        <v>0</v>
      </c>
      <c r="AC57" s="522"/>
      <c r="AD57" s="523"/>
      <c r="AE57" s="524" t="s">
        <v>161</v>
      </c>
      <c r="AF57" s="525"/>
      <c r="AG57" s="525"/>
      <c r="AH57" s="525"/>
      <c r="AI57" s="525"/>
      <c r="AJ57" s="525"/>
      <c r="AK57" s="525"/>
      <c r="AL57" s="525"/>
      <c r="AM57" s="526"/>
    </row>
    <row r="58" spans="1:39" ht="39.950000000000003" customHeight="1" x14ac:dyDescent="0.25">
      <c r="A58" s="89">
        <f t="shared" si="0"/>
        <v>46</v>
      </c>
      <c r="B58" s="511" t="s">
        <v>374</v>
      </c>
      <c r="C58" s="512"/>
      <c r="D58" s="513"/>
      <c r="E58" s="514"/>
      <c r="F58" s="514"/>
      <c r="G58" s="514"/>
      <c r="H58" s="514"/>
      <c r="I58" s="514"/>
      <c r="J58" s="515"/>
      <c r="K58" s="527" t="s">
        <v>161</v>
      </c>
      <c r="L58" s="528"/>
      <c r="M58" s="528"/>
      <c r="N58" s="528"/>
      <c r="O58" s="529"/>
      <c r="P58" s="516" t="s">
        <v>161</v>
      </c>
      <c r="Q58" s="517"/>
      <c r="R58" s="517"/>
      <c r="S58" s="517"/>
      <c r="T58" s="517"/>
      <c r="U58" s="517"/>
      <c r="V58" s="517"/>
      <c r="W58" s="517"/>
      <c r="X58" s="518"/>
      <c r="Y58" s="519">
        <v>0</v>
      </c>
      <c r="Z58" s="520"/>
      <c r="AA58" s="520"/>
      <c r="AB58" s="521">
        <v>0</v>
      </c>
      <c r="AC58" s="522"/>
      <c r="AD58" s="523"/>
      <c r="AE58" s="524" t="s">
        <v>161</v>
      </c>
      <c r="AF58" s="525"/>
      <c r="AG58" s="525"/>
      <c r="AH58" s="525"/>
      <c r="AI58" s="525"/>
      <c r="AJ58" s="525"/>
      <c r="AK58" s="525"/>
      <c r="AL58" s="525"/>
      <c r="AM58" s="526"/>
    </row>
    <row r="59" spans="1:39" ht="39.950000000000003" customHeight="1" x14ac:dyDescent="0.25">
      <c r="A59" s="89">
        <f t="shared" si="0"/>
        <v>47</v>
      </c>
      <c r="B59" s="511" t="s">
        <v>374</v>
      </c>
      <c r="C59" s="512"/>
      <c r="D59" s="513"/>
      <c r="E59" s="514"/>
      <c r="F59" s="514"/>
      <c r="G59" s="514"/>
      <c r="H59" s="514"/>
      <c r="I59" s="514"/>
      <c r="J59" s="515"/>
      <c r="K59" s="527" t="s">
        <v>161</v>
      </c>
      <c r="L59" s="528"/>
      <c r="M59" s="528"/>
      <c r="N59" s="528"/>
      <c r="O59" s="529"/>
      <c r="P59" s="516" t="s">
        <v>161</v>
      </c>
      <c r="Q59" s="517"/>
      <c r="R59" s="517"/>
      <c r="S59" s="517"/>
      <c r="T59" s="517"/>
      <c r="U59" s="517"/>
      <c r="V59" s="517"/>
      <c r="W59" s="517"/>
      <c r="X59" s="518"/>
      <c r="Y59" s="519">
        <v>0</v>
      </c>
      <c r="Z59" s="520"/>
      <c r="AA59" s="520"/>
      <c r="AB59" s="521">
        <v>0</v>
      </c>
      <c r="AC59" s="522"/>
      <c r="AD59" s="523"/>
      <c r="AE59" s="524" t="s">
        <v>161</v>
      </c>
      <c r="AF59" s="525"/>
      <c r="AG59" s="525"/>
      <c r="AH59" s="525"/>
      <c r="AI59" s="525"/>
      <c r="AJ59" s="525"/>
      <c r="AK59" s="525"/>
      <c r="AL59" s="525"/>
      <c r="AM59" s="526"/>
    </row>
    <row r="60" spans="1:39" ht="39.950000000000003" customHeight="1" x14ac:dyDescent="0.25">
      <c r="A60" s="89">
        <f t="shared" si="0"/>
        <v>48</v>
      </c>
      <c r="B60" s="511" t="s">
        <v>374</v>
      </c>
      <c r="C60" s="512"/>
      <c r="D60" s="513"/>
      <c r="E60" s="514"/>
      <c r="F60" s="514"/>
      <c r="G60" s="514"/>
      <c r="H60" s="514"/>
      <c r="I60" s="514"/>
      <c r="J60" s="515"/>
      <c r="K60" s="527" t="s">
        <v>161</v>
      </c>
      <c r="L60" s="528"/>
      <c r="M60" s="528"/>
      <c r="N60" s="528"/>
      <c r="O60" s="529"/>
      <c r="P60" s="516" t="s">
        <v>161</v>
      </c>
      <c r="Q60" s="517"/>
      <c r="R60" s="517"/>
      <c r="S60" s="517"/>
      <c r="T60" s="517"/>
      <c r="U60" s="517"/>
      <c r="V60" s="517"/>
      <c r="W60" s="517"/>
      <c r="X60" s="518"/>
      <c r="Y60" s="519">
        <v>0</v>
      </c>
      <c r="Z60" s="520"/>
      <c r="AA60" s="520"/>
      <c r="AB60" s="521">
        <v>0</v>
      </c>
      <c r="AC60" s="522"/>
      <c r="AD60" s="523"/>
      <c r="AE60" s="524" t="s">
        <v>161</v>
      </c>
      <c r="AF60" s="525"/>
      <c r="AG60" s="525"/>
      <c r="AH60" s="525"/>
      <c r="AI60" s="525"/>
      <c r="AJ60" s="525"/>
      <c r="AK60" s="525"/>
      <c r="AL60" s="525"/>
      <c r="AM60" s="526"/>
    </row>
    <row r="61" spans="1:39" ht="39.950000000000003" customHeight="1" x14ac:dyDescent="0.25">
      <c r="A61" s="89">
        <f t="shared" si="0"/>
        <v>49</v>
      </c>
      <c r="B61" s="511" t="s">
        <v>374</v>
      </c>
      <c r="C61" s="512"/>
      <c r="D61" s="513"/>
      <c r="E61" s="514"/>
      <c r="F61" s="514"/>
      <c r="G61" s="514"/>
      <c r="H61" s="514"/>
      <c r="I61" s="514"/>
      <c r="J61" s="515"/>
      <c r="K61" s="527" t="s">
        <v>161</v>
      </c>
      <c r="L61" s="528"/>
      <c r="M61" s="528"/>
      <c r="N61" s="528"/>
      <c r="O61" s="529"/>
      <c r="P61" s="516" t="s">
        <v>161</v>
      </c>
      <c r="Q61" s="517"/>
      <c r="R61" s="517"/>
      <c r="S61" s="517"/>
      <c r="T61" s="517"/>
      <c r="U61" s="517"/>
      <c r="V61" s="517"/>
      <c r="W61" s="517"/>
      <c r="X61" s="518"/>
      <c r="Y61" s="519">
        <v>0</v>
      </c>
      <c r="Z61" s="520"/>
      <c r="AA61" s="520"/>
      <c r="AB61" s="521">
        <v>0</v>
      </c>
      <c r="AC61" s="522"/>
      <c r="AD61" s="523"/>
      <c r="AE61" s="524" t="s">
        <v>161</v>
      </c>
      <c r="AF61" s="525"/>
      <c r="AG61" s="525"/>
      <c r="AH61" s="525"/>
      <c r="AI61" s="525"/>
      <c r="AJ61" s="525"/>
      <c r="AK61" s="525"/>
      <c r="AL61" s="525"/>
      <c r="AM61" s="526"/>
    </row>
    <row r="62" spans="1:39" ht="39.950000000000003" customHeight="1" x14ac:dyDescent="0.25">
      <c r="A62" s="89">
        <f t="shared" si="0"/>
        <v>50</v>
      </c>
      <c r="B62" s="511" t="s">
        <v>374</v>
      </c>
      <c r="C62" s="512"/>
      <c r="D62" s="513"/>
      <c r="E62" s="514"/>
      <c r="F62" s="514"/>
      <c r="G62" s="514"/>
      <c r="H62" s="514"/>
      <c r="I62" s="514"/>
      <c r="J62" s="515"/>
      <c r="K62" s="527" t="s">
        <v>161</v>
      </c>
      <c r="L62" s="528"/>
      <c r="M62" s="528"/>
      <c r="N62" s="528"/>
      <c r="O62" s="529"/>
      <c r="P62" s="516" t="s">
        <v>161</v>
      </c>
      <c r="Q62" s="517"/>
      <c r="R62" s="517"/>
      <c r="S62" s="517"/>
      <c r="T62" s="517"/>
      <c r="U62" s="517"/>
      <c r="V62" s="517"/>
      <c r="W62" s="517"/>
      <c r="X62" s="518"/>
      <c r="Y62" s="519">
        <v>0</v>
      </c>
      <c r="Z62" s="520"/>
      <c r="AA62" s="520"/>
      <c r="AB62" s="521">
        <v>0</v>
      </c>
      <c r="AC62" s="522"/>
      <c r="AD62" s="523"/>
      <c r="AE62" s="524" t="s">
        <v>161</v>
      </c>
      <c r="AF62" s="525"/>
      <c r="AG62" s="525"/>
      <c r="AH62" s="525"/>
      <c r="AI62" s="525"/>
      <c r="AJ62" s="525"/>
      <c r="AK62" s="525"/>
      <c r="AL62" s="525"/>
      <c r="AM62" s="526"/>
    </row>
    <row r="63" spans="1:39" ht="39.950000000000003" customHeight="1" x14ac:dyDescent="0.25">
      <c r="A63" s="89">
        <f t="shared" si="0"/>
        <v>51</v>
      </c>
      <c r="B63" s="511" t="s">
        <v>374</v>
      </c>
      <c r="C63" s="512"/>
      <c r="D63" s="513"/>
      <c r="E63" s="514"/>
      <c r="F63" s="514"/>
      <c r="G63" s="514"/>
      <c r="H63" s="514"/>
      <c r="I63" s="514"/>
      <c r="J63" s="515"/>
      <c r="K63" s="527" t="s">
        <v>161</v>
      </c>
      <c r="L63" s="528"/>
      <c r="M63" s="528"/>
      <c r="N63" s="528"/>
      <c r="O63" s="529"/>
      <c r="P63" s="516" t="s">
        <v>161</v>
      </c>
      <c r="Q63" s="517"/>
      <c r="R63" s="517"/>
      <c r="S63" s="517"/>
      <c r="T63" s="517"/>
      <c r="U63" s="517"/>
      <c r="V63" s="517"/>
      <c r="W63" s="517"/>
      <c r="X63" s="518"/>
      <c r="Y63" s="519">
        <v>0</v>
      </c>
      <c r="Z63" s="520"/>
      <c r="AA63" s="520"/>
      <c r="AB63" s="521">
        <v>0</v>
      </c>
      <c r="AC63" s="522"/>
      <c r="AD63" s="523"/>
      <c r="AE63" s="524" t="s">
        <v>161</v>
      </c>
      <c r="AF63" s="525"/>
      <c r="AG63" s="525"/>
      <c r="AH63" s="525"/>
      <c r="AI63" s="525"/>
      <c r="AJ63" s="525"/>
      <c r="AK63" s="525"/>
      <c r="AL63" s="525"/>
      <c r="AM63" s="526"/>
    </row>
    <row r="64" spans="1:39" ht="39.950000000000003" customHeight="1" x14ac:dyDescent="0.25">
      <c r="A64" s="89">
        <f t="shared" si="0"/>
        <v>52</v>
      </c>
      <c r="B64" s="511" t="s">
        <v>374</v>
      </c>
      <c r="C64" s="512"/>
      <c r="D64" s="513"/>
      <c r="E64" s="514"/>
      <c r="F64" s="514"/>
      <c r="G64" s="514"/>
      <c r="H64" s="514"/>
      <c r="I64" s="514"/>
      <c r="J64" s="515"/>
      <c r="K64" s="527" t="s">
        <v>161</v>
      </c>
      <c r="L64" s="528"/>
      <c r="M64" s="528"/>
      <c r="N64" s="528"/>
      <c r="O64" s="529"/>
      <c r="P64" s="516" t="s">
        <v>161</v>
      </c>
      <c r="Q64" s="517"/>
      <c r="R64" s="517"/>
      <c r="S64" s="517"/>
      <c r="T64" s="517"/>
      <c r="U64" s="517"/>
      <c r="V64" s="517"/>
      <c r="W64" s="517"/>
      <c r="X64" s="518"/>
      <c r="Y64" s="519">
        <v>0</v>
      </c>
      <c r="Z64" s="520"/>
      <c r="AA64" s="520"/>
      <c r="AB64" s="521">
        <v>0</v>
      </c>
      <c r="AC64" s="522"/>
      <c r="AD64" s="523"/>
      <c r="AE64" s="524" t="s">
        <v>161</v>
      </c>
      <c r="AF64" s="525"/>
      <c r="AG64" s="525"/>
      <c r="AH64" s="525"/>
      <c r="AI64" s="525"/>
      <c r="AJ64" s="525"/>
      <c r="AK64" s="525"/>
      <c r="AL64" s="525"/>
      <c r="AM64" s="526"/>
    </row>
    <row r="65" spans="1:39" ht="39.950000000000003" customHeight="1" x14ac:dyDescent="0.25">
      <c r="A65" s="89">
        <f t="shared" si="0"/>
        <v>53</v>
      </c>
      <c r="B65" s="511" t="s">
        <v>374</v>
      </c>
      <c r="C65" s="512"/>
      <c r="D65" s="513"/>
      <c r="E65" s="514"/>
      <c r="F65" s="514"/>
      <c r="G65" s="514"/>
      <c r="H65" s="514"/>
      <c r="I65" s="514"/>
      <c r="J65" s="515"/>
      <c r="K65" s="527" t="s">
        <v>161</v>
      </c>
      <c r="L65" s="528"/>
      <c r="M65" s="528"/>
      <c r="N65" s="528"/>
      <c r="O65" s="529"/>
      <c r="P65" s="516" t="s">
        <v>161</v>
      </c>
      <c r="Q65" s="517"/>
      <c r="R65" s="517"/>
      <c r="S65" s="517"/>
      <c r="T65" s="517"/>
      <c r="U65" s="517"/>
      <c r="V65" s="517"/>
      <c r="W65" s="517"/>
      <c r="X65" s="518"/>
      <c r="Y65" s="519">
        <v>0</v>
      </c>
      <c r="Z65" s="520"/>
      <c r="AA65" s="520"/>
      <c r="AB65" s="521">
        <v>0</v>
      </c>
      <c r="AC65" s="522"/>
      <c r="AD65" s="523"/>
      <c r="AE65" s="524" t="s">
        <v>161</v>
      </c>
      <c r="AF65" s="525"/>
      <c r="AG65" s="525"/>
      <c r="AH65" s="525"/>
      <c r="AI65" s="525"/>
      <c r="AJ65" s="525"/>
      <c r="AK65" s="525"/>
      <c r="AL65" s="525"/>
      <c r="AM65" s="526"/>
    </row>
    <row r="66" spans="1:39" ht="39.950000000000003" customHeight="1" x14ac:dyDescent="0.25">
      <c r="A66" s="89">
        <f t="shared" si="0"/>
        <v>54</v>
      </c>
      <c r="B66" s="511" t="s">
        <v>374</v>
      </c>
      <c r="C66" s="512"/>
      <c r="D66" s="513"/>
      <c r="E66" s="514"/>
      <c r="F66" s="514"/>
      <c r="G66" s="514"/>
      <c r="H66" s="514"/>
      <c r="I66" s="514"/>
      <c r="J66" s="515"/>
      <c r="K66" s="527" t="s">
        <v>161</v>
      </c>
      <c r="L66" s="528"/>
      <c r="M66" s="528"/>
      <c r="N66" s="528"/>
      <c r="O66" s="529"/>
      <c r="P66" s="516" t="s">
        <v>161</v>
      </c>
      <c r="Q66" s="517"/>
      <c r="R66" s="517"/>
      <c r="S66" s="517"/>
      <c r="T66" s="517"/>
      <c r="U66" s="517"/>
      <c r="V66" s="517"/>
      <c r="W66" s="517"/>
      <c r="X66" s="518"/>
      <c r="Y66" s="519">
        <v>0</v>
      </c>
      <c r="Z66" s="520"/>
      <c r="AA66" s="520"/>
      <c r="AB66" s="521">
        <v>0</v>
      </c>
      <c r="AC66" s="522"/>
      <c r="AD66" s="523"/>
      <c r="AE66" s="524" t="s">
        <v>161</v>
      </c>
      <c r="AF66" s="525"/>
      <c r="AG66" s="525"/>
      <c r="AH66" s="525"/>
      <c r="AI66" s="525"/>
      <c r="AJ66" s="525"/>
      <c r="AK66" s="525"/>
      <c r="AL66" s="525"/>
      <c r="AM66" s="526"/>
    </row>
    <row r="67" spans="1:39" ht="39.950000000000003" customHeight="1" x14ac:dyDescent="0.25">
      <c r="A67" s="89">
        <f t="shared" si="0"/>
        <v>55</v>
      </c>
      <c r="B67" s="511" t="s">
        <v>374</v>
      </c>
      <c r="C67" s="512"/>
      <c r="D67" s="513"/>
      <c r="E67" s="514"/>
      <c r="F67" s="514"/>
      <c r="G67" s="514"/>
      <c r="H67" s="514"/>
      <c r="I67" s="514"/>
      <c r="J67" s="515"/>
      <c r="K67" s="527" t="s">
        <v>161</v>
      </c>
      <c r="L67" s="528"/>
      <c r="M67" s="528"/>
      <c r="N67" s="528"/>
      <c r="O67" s="529"/>
      <c r="P67" s="516" t="s">
        <v>161</v>
      </c>
      <c r="Q67" s="517"/>
      <c r="R67" s="517"/>
      <c r="S67" s="517"/>
      <c r="T67" s="517"/>
      <c r="U67" s="517"/>
      <c r="V67" s="517"/>
      <c r="W67" s="517"/>
      <c r="X67" s="518"/>
      <c r="Y67" s="519">
        <v>0</v>
      </c>
      <c r="Z67" s="520"/>
      <c r="AA67" s="520"/>
      <c r="AB67" s="521">
        <v>0</v>
      </c>
      <c r="AC67" s="522"/>
      <c r="AD67" s="523"/>
      <c r="AE67" s="524" t="s">
        <v>161</v>
      </c>
      <c r="AF67" s="525"/>
      <c r="AG67" s="525"/>
      <c r="AH67" s="525"/>
      <c r="AI67" s="525"/>
      <c r="AJ67" s="525"/>
      <c r="AK67" s="525"/>
      <c r="AL67" s="525"/>
      <c r="AM67" s="526"/>
    </row>
    <row r="68" spans="1:39" ht="39.950000000000003" customHeight="1" x14ac:dyDescent="0.25">
      <c r="A68" s="89">
        <f t="shared" si="0"/>
        <v>56</v>
      </c>
      <c r="B68" s="511" t="s">
        <v>374</v>
      </c>
      <c r="C68" s="512"/>
      <c r="D68" s="513"/>
      <c r="E68" s="514"/>
      <c r="F68" s="514"/>
      <c r="G68" s="514"/>
      <c r="H68" s="514"/>
      <c r="I68" s="514"/>
      <c r="J68" s="515"/>
      <c r="K68" s="527" t="s">
        <v>161</v>
      </c>
      <c r="L68" s="528"/>
      <c r="M68" s="528"/>
      <c r="N68" s="528"/>
      <c r="O68" s="529"/>
      <c r="P68" s="516" t="s">
        <v>161</v>
      </c>
      <c r="Q68" s="517"/>
      <c r="R68" s="517"/>
      <c r="S68" s="517"/>
      <c r="T68" s="517"/>
      <c r="U68" s="517"/>
      <c r="V68" s="517"/>
      <c r="W68" s="517"/>
      <c r="X68" s="518"/>
      <c r="Y68" s="519">
        <v>0</v>
      </c>
      <c r="Z68" s="520"/>
      <c r="AA68" s="520"/>
      <c r="AB68" s="521">
        <v>0</v>
      </c>
      <c r="AC68" s="522"/>
      <c r="AD68" s="523"/>
      <c r="AE68" s="524" t="s">
        <v>161</v>
      </c>
      <c r="AF68" s="525"/>
      <c r="AG68" s="525"/>
      <c r="AH68" s="525"/>
      <c r="AI68" s="525"/>
      <c r="AJ68" s="525"/>
      <c r="AK68" s="525"/>
      <c r="AL68" s="525"/>
      <c r="AM68" s="526"/>
    </row>
    <row r="69" spans="1:39" ht="39.950000000000003" customHeight="1" x14ac:dyDescent="0.25">
      <c r="A69" s="89">
        <f t="shared" si="0"/>
        <v>57</v>
      </c>
      <c r="B69" s="511" t="s">
        <v>374</v>
      </c>
      <c r="C69" s="512"/>
      <c r="D69" s="513"/>
      <c r="E69" s="514"/>
      <c r="F69" s="514"/>
      <c r="G69" s="514"/>
      <c r="H69" s="514"/>
      <c r="I69" s="514"/>
      <c r="J69" s="515"/>
      <c r="K69" s="527" t="s">
        <v>161</v>
      </c>
      <c r="L69" s="528"/>
      <c r="M69" s="528"/>
      <c r="N69" s="528"/>
      <c r="O69" s="529"/>
      <c r="P69" s="516" t="s">
        <v>161</v>
      </c>
      <c r="Q69" s="517"/>
      <c r="R69" s="517"/>
      <c r="S69" s="517"/>
      <c r="T69" s="517"/>
      <c r="U69" s="517"/>
      <c r="V69" s="517"/>
      <c r="W69" s="517"/>
      <c r="X69" s="518"/>
      <c r="Y69" s="519">
        <v>0</v>
      </c>
      <c r="Z69" s="520"/>
      <c r="AA69" s="520"/>
      <c r="AB69" s="521">
        <v>0</v>
      </c>
      <c r="AC69" s="522"/>
      <c r="AD69" s="523"/>
      <c r="AE69" s="524" t="s">
        <v>161</v>
      </c>
      <c r="AF69" s="525"/>
      <c r="AG69" s="525"/>
      <c r="AH69" s="525"/>
      <c r="AI69" s="525"/>
      <c r="AJ69" s="525"/>
      <c r="AK69" s="525"/>
      <c r="AL69" s="525"/>
      <c r="AM69" s="526"/>
    </row>
    <row r="70" spans="1:39" ht="39.950000000000003" customHeight="1" x14ac:dyDescent="0.25">
      <c r="A70" s="89">
        <f t="shared" si="0"/>
        <v>58</v>
      </c>
      <c r="B70" s="511" t="s">
        <v>374</v>
      </c>
      <c r="C70" s="512"/>
      <c r="D70" s="513"/>
      <c r="E70" s="514"/>
      <c r="F70" s="514"/>
      <c r="G70" s="514"/>
      <c r="H70" s="514"/>
      <c r="I70" s="514"/>
      <c r="J70" s="515"/>
      <c r="K70" s="527" t="s">
        <v>161</v>
      </c>
      <c r="L70" s="528"/>
      <c r="M70" s="528"/>
      <c r="N70" s="528"/>
      <c r="O70" s="529"/>
      <c r="P70" s="516" t="s">
        <v>161</v>
      </c>
      <c r="Q70" s="517"/>
      <c r="R70" s="517"/>
      <c r="S70" s="517"/>
      <c r="T70" s="517"/>
      <c r="U70" s="517"/>
      <c r="V70" s="517"/>
      <c r="W70" s="517"/>
      <c r="X70" s="518"/>
      <c r="Y70" s="519">
        <v>0</v>
      </c>
      <c r="Z70" s="520"/>
      <c r="AA70" s="520"/>
      <c r="AB70" s="521">
        <v>0</v>
      </c>
      <c r="AC70" s="522"/>
      <c r="AD70" s="523"/>
      <c r="AE70" s="524" t="s">
        <v>161</v>
      </c>
      <c r="AF70" s="525"/>
      <c r="AG70" s="525"/>
      <c r="AH70" s="525"/>
      <c r="AI70" s="525"/>
      <c r="AJ70" s="525"/>
      <c r="AK70" s="525"/>
      <c r="AL70" s="525"/>
      <c r="AM70" s="526"/>
    </row>
    <row r="71" spans="1:39" ht="39.950000000000003" customHeight="1" x14ac:dyDescent="0.25">
      <c r="A71" s="89">
        <f t="shared" si="0"/>
        <v>59</v>
      </c>
      <c r="B71" s="511" t="s">
        <v>374</v>
      </c>
      <c r="C71" s="512"/>
      <c r="D71" s="513"/>
      <c r="E71" s="514"/>
      <c r="F71" s="514"/>
      <c r="G71" s="514"/>
      <c r="H71" s="514"/>
      <c r="I71" s="514"/>
      <c r="J71" s="515"/>
      <c r="K71" s="527" t="s">
        <v>161</v>
      </c>
      <c r="L71" s="528"/>
      <c r="M71" s="528"/>
      <c r="N71" s="528"/>
      <c r="O71" s="529"/>
      <c r="P71" s="516" t="s">
        <v>161</v>
      </c>
      <c r="Q71" s="517"/>
      <c r="R71" s="517"/>
      <c r="S71" s="517"/>
      <c r="T71" s="517"/>
      <c r="U71" s="517"/>
      <c r="V71" s="517"/>
      <c r="W71" s="517"/>
      <c r="X71" s="518"/>
      <c r="Y71" s="519">
        <v>0</v>
      </c>
      <c r="Z71" s="520"/>
      <c r="AA71" s="520"/>
      <c r="AB71" s="521">
        <v>0</v>
      </c>
      <c r="AC71" s="522"/>
      <c r="AD71" s="523"/>
      <c r="AE71" s="524" t="s">
        <v>161</v>
      </c>
      <c r="AF71" s="525"/>
      <c r="AG71" s="525"/>
      <c r="AH71" s="525"/>
      <c r="AI71" s="525"/>
      <c r="AJ71" s="525"/>
      <c r="AK71" s="525"/>
      <c r="AL71" s="525"/>
      <c r="AM71" s="526"/>
    </row>
    <row r="72" spans="1:39" ht="39.950000000000003" customHeight="1" x14ac:dyDescent="0.25">
      <c r="A72" s="89">
        <f t="shared" si="0"/>
        <v>60</v>
      </c>
      <c r="B72" s="511" t="s">
        <v>374</v>
      </c>
      <c r="C72" s="512"/>
      <c r="D72" s="513"/>
      <c r="E72" s="514"/>
      <c r="F72" s="514"/>
      <c r="G72" s="514"/>
      <c r="H72" s="514"/>
      <c r="I72" s="514"/>
      <c r="J72" s="515"/>
      <c r="K72" s="527" t="s">
        <v>161</v>
      </c>
      <c r="L72" s="528"/>
      <c r="M72" s="528"/>
      <c r="N72" s="528"/>
      <c r="O72" s="529"/>
      <c r="P72" s="516" t="s">
        <v>161</v>
      </c>
      <c r="Q72" s="517"/>
      <c r="R72" s="517"/>
      <c r="S72" s="517"/>
      <c r="T72" s="517"/>
      <c r="U72" s="517"/>
      <c r="V72" s="517"/>
      <c r="W72" s="517"/>
      <c r="X72" s="518"/>
      <c r="Y72" s="519">
        <v>0</v>
      </c>
      <c r="Z72" s="520"/>
      <c r="AA72" s="520"/>
      <c r="AB72" s="521">
        <v>0</v>
      </c>
      <c r="AC72" s="522"/>
      <c r="AD72" s="523"/>
      <c r="AE72" s="524" t="s">
        <v>161</v>
      </c>
      <c r="AF72" s="525"/>
      <c r="AG72" s="525"/>
      <c r="AH72" s="525"/>
      <c r="AI72" s="525"/>
      <c r="AJ72" s="525"/>
      <c r="AK72" s="525"/>
      <c r="AL72" s="525"/>
      <c r="AM72" s="526"/>
    </row>
    <row r="73" spans="1:39" ht="39.950000000000003" customHeight="1" x14ac:dyDescent="0.25">
      <c r="A73" s="89">
        <f t="shared" si="0"/>
        <v>61</v>
      </c>
      <c r="B73" s="511" t="s">
        <v>374</v>
      </c>
      <c r="C73" s="512"/>
      <c r="D73" s="513"/>
      <c r="E73" s="514"/>
      <c r="F73" s="514"/>
      <c r="G73" s="514"/>
      <c r="H73" s="514"/>
      <c r="I73" s="514"/>
      <c r="J73" s="515"/>
      <c r="K73" s="527" t="s">
        <v>161</v>
      </c>
      <c r="L73" s="528"/>
      <c r="M73" s="528"/>
      <c r="N73" s="528"/>
      <c r="O73" s="529"/>
      <c r="P73" s="516" t="s">
        <v>161</v>
      </c>
      <c r="Q73" s="517"/>
      <c r="R73" s="517"/>
      <c r="S73" s="517"/>
      <c r="T73" s="517"/>
      <c r="U73" s="517"/>
      <c r="V73" s="517"/>
      <c r="W73" s="517"/>
      <c r="X73" s="518"/>
      <c r="Y73" s="519">
        <v>0</v>
      </c>
      <c r="Z73" s="520"/>
      <c r="AA73" s="520"/>
      <c r="AB73" s="521">
        <v>0</v>
      </c>
      <c r="AC73" s="522"/>
      <c r="AD73" s="523"/>
      <c r="AE73" s="524" t="s">
        <v>161</v>
      </c>
      <c r="AF73" s="525"/>
      <c r="AG73" s="525"/>
      <c r="AH73" s="525"/>
      <c r="AI73" s="525"/>
      <c r="AJ73" s="525"/>
      <c r="AK73" s="525"/>
      <c r="AL73" s="525"/>
      <c r="AM73" s="526"/>
    </row>
    <row r="74" spans="1:39" ht="39.950000000000003" customHeight="1" x14ac:dyDescent="0.25">
      <c r="A74" s="89">
        <f t="shared" si="0"/>
        <v>62</v>
      </c>
      <c r="B74" s="511" t="s">
        <v>374</v>
      </c>
      <c r="C74" s="512"/>
      <c r="D74" s="513"/>
      <c r="E74" s="514"/>
      <c r="F74" s="514"/>
      <c r="G74" s="514"/>
      <c r="H74" s="514"/>
      <c r="I74" s="514"/>
      <c r="J74" s="515"/>
      <c r="K74" s="527" t="s">
        <v>161</v>
      </c>
      <c r="L74" s="528"/>
      <c r="M74" s="528"/>
      <c r="N74" s="528"/>
      <c r="O74" s="529"/>
      <c r="P74" s="516" t="s">
        <v>161</v>
      </c>
      <c r="Q74" s="517"/>
      <c r="R74" s="517"/>
      <c r="S74" s="517"/>
      <c r="T74" s="517"/>
      <c r="U74" s="517"/>
      <c r="V74" s="517"/>
      <c r="W74" s="517"/>
      <c r="X74" s="518"/>
      <c r="Y74" s="519">
        <v>0</v>
      </c>
      <c r="Z74" s="520"/>
      <c r="AA74" s="520"/>
      <c r="AB74" s="521">
        <v>0</v>
      </c>
      <c r="AC74" s="522"/>
      <c r="AD74" s="523"/>
      <c r="AE74" s="524" t="s">
        <v>161</v>
      </c>
      <c r="AF74" s="525"/>
      <c r="AG74" s="525"/>
      <c r="AH74" s="525"/>
      <c r="AI74" s="525"/>
      <c r="AJ74" s="525"/>
      <c r="AK74" s="525"/>
      <c r="AL74" s="525"/>
      <c r="AM74" s="526"/>
    </row>
    <row r="75" spans="1:39" ht="39.950000000000003" customHeight="1" x14ac:dyDescent="0.25">
      <c r="A75" s="89">
        <f t="shared" si="0"/>
        <v>63</v>
      </c>
      <c r="B75" s="511" t="s">
        <v>374</v>
      </c>
      <c r="C75" s="512"/>
      <c r="D75" s="513"/>
      <c r="E75" s="514"/>
      <c r="F75" s="514"/>
      <c r="G75" s="514"/>
      <c r="H75" s="514"/>
      <c r="I75" s="514"/>
      <c r="J75" s="515"/>
      <c r="K75" s="527" t="s">
        <v>161</v>
      </c>
      <c r="L75" s="528"/>
      <c r="M75" s="528"/>
      <c r="N75" s="528"/>
      <c r="O75" s="529"/>
      <c r="P75" s="516" t="s">
        <v>161</v>
      </c>
      <c r="Q75" s="517"/>
      <c r="R75" s="517"/>
      <c r="S75" s="517"/>
      <c r="T75" s="517"/>
      <c r="U75" s="517"/>
      <c r="V75" s="517"/>
      <c r="W75" s="517"/>
      <c r="X75" s="518"/>
      <c r="Y75" s="519">
        <v>0</v>
      </c>
      <c r="Z75" s="520"/>
      <c r="AA75" s="520"/>
      <c r="AB75" s="521">
        <v>0</v>
      </c>
      <c r="AC75" s="522"/>
      <c r="AD75" s="523"/>
      <c r="AE75" s="524" t="s">
        <v>161</v>
      </c>
      <c r="AF75" s="525"/>
      <c r="AG75" s="525"/>
      <c r="AH75" s="525"/>
      <c r="AI75" s="525"/>
      <c r="AJ75" s="525"/>
      <c r="AK75" s="525"/>
      <c r="AL75" s="525"/>
      <c r="AM75" s="526"/>
    </row>
    <row r="76" spans="1:39" ht="39.950000000000003" customHeight="1" x14ac:dyDescent="0.25">
      <c r="A76" s="89">
        <f t="shared" si="0"/>
        <v>64</v>
      </c>
      <c r="B76" s="511" t="s">
        <v>374</v>
      </c>
      <c r="C76" s="512"/>
      <c r="D76" s="513"/>
      <c r="E76" s="514"/>
      <c r="F76" s="514"/>
      <c r="G76" s="514"/>
      <c r="H76" s="514"/>
      <c r="I76" s="514"/>
      <c r="J76" s="515"/>
      <c r="K76" s="527" t="s">
        <v>161</v>
      </c>
      <c r="L76" s="528"/>
      <c r="M76" s="528"/>
      <c r="N76" s="528"/>
      <c r="O76" s="529"/>
      <c r="P76" s="516" t="s">
        <v>161</v>
      </c>
      <c r="Q76" s="517"/>
      <c r="R76" s="517"/>
      <c r="S76" s="517"/>
      <c r="T76" s="517"/>
      <c r="U76" s="517"/>
      <c r="V76" s="517"/>
      <c r="W76" s="517"/>
      <c r="X76" s="518"/>
      <c r="Y76" s="519">
        <v>0</v>
      </c>
      <c r="Z76" s="520"/>
      <c r="AA76" s="520"/>
      <c r="AB76" s="521">
        <v>0</v>
      </c>
      <c r="AC76" s="522"/>
      <c r="AD76" s="523"/>
      <c r="AE76" s="524" t="s">
        <v>161</v>
      </c>
      <c r="AF76" s="525"/>
      <c r="AG76" s="525"/>
      <c r="AH76" s="525"/>
      <c r="AI76" s="525"/>
      <c r="AJ76" s="525"/>
      <c r="AK76" s="525"/>
      <c r="AL76" s="525"/>
      <c r="AM76" s="526"/>
    </row>
    <row r="77" spans="1:39" ht="39.950000000000003" customHeight="1" x14ac:dyDescent="0.25">
      <c r="A77" s="89">
        <f t="shared" si="0"/>
        <v>65</v>
      </c>
      <c r="B77" s="511" t="s">
        <v>374</v>
      </c>
      <c r="C77" s="512"/>
      <c r="D77" s="513"/>
      <c r="E77" s="514"/>
      <c r="F77" s="514"/>
      <c r="G77" s="514"/>
      <c r="H77" s="514"/>
      <c r="I77" s="514"/>
      <c r="J77" s="515"/>
      <c r="K77" s="527" t="s">
        <v>161</v>
      </c>
      <c r="L77" s="528"/>
      <c r="M77" s="528"/>
      <c r="N77" s="528"/>
      <c r="O77" s="529"/>
      <c r="P77" s="516" t="s">
        <v>161</v>
      </c>
      <c r="Q77" s="517"/>
      <c r="R77" s="517"/>
      <c r="S77" s="517"/>
      <c r="T77" s="517"/>
      <c r="U77" s="517"/>
      <c r="V77" s="517"/>
      <c r="W77" s="517"/>
      <c r="X77" s="518"/>
      <c r="Y77" s="519">
        <v>0</v>
      </c>
      <c r="Z77" s="520"/>
      <c r="AA77" s="520"/>
      <c r="AB77" s="521">
        <v>0</v>
      </c>
      <c r="AC77" s="522"/>
      <c r="AD77" s="523"/>
      <c r="AE77" s="524" t="s">
        <v>161</v>
      </c>
      <c r="AF77" s="525"/>
      <c r="AG77" s="525"/>
      <c r="AH77" s="525"/>
      <c r="AI77" s="525"/>
      <c r="AJ77" s="525"/>
      <c r="AK77" s="525"/>
      <c r="AL77" s="525"/>
      <c r="AM77" s="526"/>
    </row>
    <row r="78" spans="1:39" ht="39.950000000000003" customHeight="1" x14ac:dyDescent="0.25">
      <c r="A78" s="89">
        <f t="shared" si="0"/>
        <v>66</v>
      </c>
      <c r="B78" s="511" t="s">
        <v>374</v>
      </c>
      <c r="C78" s="512"/>
      <c r="D78" s="513"/>
      <c r="E78" s="514"/>
      <c r="F78" s="514"/>
      <c r="G78" s="514"/>
      <c r="H78" s="514"/>
      <c r="I78" s="514"/>
      <c r="J78" s="515"/>
      <c r="K78" s="527" t="s">
        <v>161</v>
      </c>
      <c r="L78" s="528"/>
      <c r="M78" s="528"/>
      <c r="N78" s="528"/>
      <c r="O78" s="529"/>
      <c r="P78" s="516" t="s">
        <v>161</v>
      </c>
      <c r="Q78" s="517"/>
      <c r="R78" s="517"/>
      <c r="S78" s="517"/>
      <c r="T78" s="517"/>
      <c r="U78" s="517"/>
      <c r="V78" s="517"/>
      <c r="W78" s="517"/>
      <c r="X78" s="518"/>
      <c r="Y78" s="519">
        <v>0</v>
      </c>
      <c r="Z78" s="520"/>
      <c r="AA78" s="520"/>
      <c r="AB78" s="521">
        <v>0</v>
      </c>
      <c r="AC78" s="522"/>
      <c r="AD78" s="523"/>
      <c r="AE78" s="524" t="s">
        <v>161</v>
      </c>
      <c r="AF78" s="525"/>
      <c r="AG78" s="525"/>
      <c r="AH78" s="525"/>
      <c r="AI78" s="525"/>
      <c r="AJ78" s="525"/>
      <c r="AK78" s="525"/>
      <c r="AL78" s="525"/>
      <c r="AM78" s="526"/>
    </row>
    <row r="79" spans="1:39" ht="39.950000000000003" customHeight="1" x14ac:dyDescent="0.25">
      <c r="A79" s="89">
        <f t="shared" ref="A79:A142" si="1">ROW(A67)</f>
        <v>67</v>
      </c>
      <c r="B79" s="511" t="s">
        <v>374</v>
      </c>
      <c r="C79" s="512"/>
      <c r="D79" s="513"/>
      <c r="E79" s="514"/>
      <c r="F79" s="514"/>
      <c r="G79" s="514"/>
      <c r="H79" s="514"/>
      <c r="I79" s="514"/>
      <c r="J79" s="515"/>
      <c r="K79" s="527" t="s">
        <v>161</v>
      </c>
      <c r="L79" s="528"/>
      <c r="M79" s="528"/>
      <c r="N79" s="528"/>
      <c r="O79" s="529"/>
      <c r="P79" s="516" t="s">
        <v>161</v>
      </c>
      <c r="Q79" s="517"/>
      <c r="R79" s="517"/>
      <c r="S79" s="517"/>
      <c r="T79" s="517"/>
      <c r="U79" s="517"/>
      <c r="V79" s="517"/>
      <c r="W79" s="517"/>
      <c r="X79" s="518"/>
      <c r="Y79" s="519">
        <v>0</v>
      </c>
      <c r="Z79" s="520"/>
      <c r="AA79" s="520"/>
      <c r="AB79" s="521">
        <v>0</v>
      </c>
      <c r="AC79" s="522"/>
      <c r="AD79" s="523"/>
      <c r="AE79" s="524" t="s">
        <v>161</v>
      </c>
      <c r="AF79" s="525"/>
      <c r="AG79" s="525"/>
      <c r="AH79" s="525"/>
      <c r="AI79" s="525"/>
      <c r="AJ79" s="525"/>
      <c r="AK79" s="525"/>
      <c r="AL79" s="525"/>
      <c r="AM79" s="526"/>
    </row>
    <row r="80" spans="1:39" ht="39.950000000000003" customHeight="1" x14ac:dyDescent="0.25">
      <c r="A80" s="89">
        <f t="shared" si="1"/>
        <v>68</v>
      </c>
      <c r="B80" s="511" t="s">
        <v>374</v>
      </c>
      <c r="C80" s="512"/>
      <c r="D80" s="513"/>
      <c r="E80" s="514"/>
      <c r="F80" s="514"/>
      <c r="G80" s="514"/>
      <c r="H80" s="514"/>
      <c r="I80" s="514"/>
      <c r="J80" s="515"/>
      <c r="K80" s="527" t="s">
        <v>161</v>
      </c>
      <c r="L80" s="528"/>
      <c r="M80" s="528"/>
      <c r="N80" s="528"/>
      <c r="O80" s="529"/>
      <c r="P80" s="516" t="s">
        <v>161</v>
      </c>
      <c r="Q80" s="517"/>
      <c r="R80" s="517"/>
      <c r="S80" s="517"/>
      <c r="T80" s="517"/>
      <c r="U80" s="517"/>
      <c r="V80" s="517"/>
      <c r="W80" s="517"/>
      <c r="X80" s="518"/>
      <c r="Y80" s="519">
        <v>0</v>
      </c>
      <c r="Z80" s="520"/>
      <c r="AA80" s="520"/>
      <c r="AB80" s="521">
        <v>0</v>
      </c>
      <c r="AC80" s="522"/>
      <c r="AD80" s="523"/>
      <c r="AE80" s="524" t="s">
        <v>161</v>
      </c>
      <c r="AF80" s="525"/>
      <c r="AG80" s="525"/>
      <c r="AH80" s="525"/>
      <c r="AI80" s="525"/>
      <c r="AJ80" s="525"/>
      <c r="AK80" s="525"/>
      <c r="AL80" s="525"/>
      <c r="AM80" s="526"/>
    </row>
    <row r="81" spans="1:39" ht="39.950000000000003" customHeight="1" x14ac:dyDescent="0.25">
      <c r="A81" s="89">
        <f t="shared" si="1"/>
        <v>69</v>
      </c>
      <c r="B81" s="511" t="s">
        <v>374</v>
      </c>
      <c r="C81" s="512"/>
      <c r="D81" s="513"/>
      <c r="E81" s="514"/>
      <c r="F81" s="514"/>
      <c r="G81" s="514"/>
      <c r="H81" s="514"/>
      <c r="I81" s="514"/>
      <c r="J81" s="515"/>
      <c r="K81" s="527" t="s">
        <v>161</v>
      </c>
      <c r="L81" s="528"/>
      <c r="M81" s="528"/>
      <c r="N81" s="528"/>
      <c r="O81" s="529"/>
      <c r="P81" s="516" t="s">
        <v>161</v>
      </c>
      <c r="Q81" s="517"/>
      <c r="R81" s="517"/>
      <c r="S81" s="517"/>
      <c r="T81" s="517"/>
      <c r="U81" s="517"/>
      <c r="V81" s="517"/>
      <c r="W81" s="517"/>
      <c r="X81" s="518"/>
      <c r="Y81" s="519">
        <v>0</v>
      </c>
      <c r="Z81" s="520"/>
      <c r="AA81" s="520"/>
      <c r="AB81" s="521">
        <v>0</v>
      </c>
      <c r="AC81" s="522"/>
      <c r="AD81" s="523"/>
      <c r="AE81" s="524" t="s">
        <v>161</v>
      </c>
      <c r="AF81" s="525"/>
      <c r="AG81" s="525"/>
      <c r="AH81" s="525"/>
      <c r="AI81" s="525"/>
      <c r="AJ81" s="525"/>
      <c r="AK81" s="525"/>
      <c r="AL81" s="525"/>
      <c r="AM81" s="526"/>
    </row>
    <row r="82" spans="1:39" ht="39.950000000000003" customHeight="1" x14ac:dyDescent="0.25">
      <c r="A82" s="89">
        <f t="shared" si="1"/>
        <v>70</v>
      </c>
      <c r="B82" s="511" t="s">
        <v>374</v>
      </c>
      <c r="C82" s="512"/>
      <c r="D82" s="513"/>
      <c r="E82" s="514"/>
      <c r="F82" s="514"/>
      <c r="G82" s="514"/>
      <c r="H82" s="514"/>
      <c r="I82" s="514"/>
      <c r="J82" s="515"/>
      <c r="K82" s="527" t="s">
        <v>161</v>
      </c>
      <c r="L82" s="528"/>
      <c r="M82" s="528"/>
      <c r="N82" s="528"/>
      <c r="O82" s="529"/>
      <c r="P82" s="516" t="s">
        <v>161</v>
      </c>
      <c r="Q82" s="517"/>
      <c r="R82" s="517"/>
      <c r="S82" s="517"/>
      <c r="T82" s="517"/>
      <c r="U82" s="517"/>
      <c r="V82" s="517"/>
      <c r="W82" s="517"/>
      <c r="X82" s="518"/>
      <c r="Y82" s="519">
        <v>0</v>
      </c>
      <c r="Z82" s="520"/>
      <c r="AA82" s="520"/>
      <c r="AB82" s="521">
        <v>0</v>
      </c>
      <c r="AC82" s="522"/>
      <c r="AD82" s="523"/>
      <c r="AE82" s="524" t="s">
        <v>161</v>
      </c>
      <c r="AF82" s="525"/>
      <c r="AG82" s="525"/>
      <c r="AH82" s="525"/>
      <c r="AI82" s="525"/>
      <c r="AJ82" s="525"/>
      <c r="AK82" s="525"/>
      <c r="AL82" s="525"/>
      <c r="AM82" s="526"/>
    </row>
    <row r="83" spans="1:39" ht="39.950000000000003" customHeight="1" x14ac:dyDescent="0.25">
      <c r="A83" s="89">
        <f t="shared" si="1"/>
        <v>71</v>
      </c>
      <c r="B83" s="511" t="s">
        <v>374</v>
      </c>
      <c r="C83" s="512"/>
      <c r="D83" s="513"/>
      <c r="E83" s="514"/>
      <c r="F83" s="514"/>
      <c r="G83" s="514"/>
      <c r="H83" s="514"/>
      <c r="I83" s="514"/>
      <c r="J83" s="515"/>
      <c r="K83" s="527" t="s">
        <v>161</v>
      </c>
      <c r="L83" s="528"/>
      <c r="M83" s="528"/>
      <c r="N83" s="528"/>
      <c r="O83" s="529"/>
      <c r="P83" s="516" t="s">
        <v>161</v>
      </c>
      <c r="Q83" s="517"/>
      <c r="R83" s="517"/>
      <c r="S83" s="517"/>
      <c r="T83" s="517"/>
      <c r="U83" s="517"/>
      <c r="V83" s="517"/>
      <c r="W83" s="517"/>
      <c r="X83" s="518"/>
      <c r="Y83" s="519">
        <v>0</v>
      </c>
      <c r="Z83" s="520"/>
      <c r="AA83" s="520"/>
      <c r="AB83" s="521">
        <v>0</v>
      </c>
      <c r="AC83" s="522"/>
      <c r="AD83" s="523"/>
      <c r="AE83" s="524" t="s">
        <v>161</v>
      </c>
      <c r="AF83" s="525"/>
      <c r="AG83" s="525"/>
      <c r="AH83" s="525"/>
      <c r="AI83" s="525"/>
      <c r="AJ83" s="525"/>
      <c r="AK83" s="525"/>
      <c r="AL83" s="525"/>
      <c r="AM83" s="526"/>
    </row>
    <row r="84" spans="1:39" ht="39.950000000000003" customHeight="1" x14ac:dyDescent="0.25">
      <c r="A84" s="89">
        <f t="shared" si="1"/>
        <v>72</v>
      </c>
      <c r="B84" s="511" t="s">
        <v>374</v>
      </c>
      <c r="C84" s="512"/>
      <c r="D84" s="513"/>
      <c r="E84" s="514"/>
      <c r="F84" s="514"/>
      <c r="G84" s="514"/>
      <c r="H84" s="514"/>
      <c r="I84" s="514"/>
      <c r="J84" s="515"/>
      <c r="K84" s="527" t="s">
        <v>161</v>
      </c>
      <c r="L84" s="528"/>
      <c r="M84" s="528"/>
      <c r="N84" s="528"/>
      <c r="O84" s="529"/>
      <c r="P84" s="516" t="s">
        <v>161</v>
      </c>
      <c r="Q84" s="517"/>
      <c r="R84" s="517"/>
      <c r="S84" s="517"/>
      <c r="T84" s="517"/>
      <c r="U84" s="517"/>
      <c r="V84" s="517"/>
      <c r="W84" s="517"/>
      <c r="X84" s="518"/>
      <c r="Y84" s="519">
        <v>0</v>
      </c>
      <c r="Z84" s="520"/>
      <c r="AA84" s="520"/>
      <c r="AB84" s="521">
        <v>0</v>
      </c>
      <c r="AC84" s="522"/>
      <c r="AD84" s="523"/>
      <c r="AE84" s="524" t="s">
        <v>161</v>
      </c>
      <c r="AF84" s="525"/>
      <c r="AG84" s="525"/>
      <c r="AH84" s="525"/>
      <c r="AI84" s="525"/>
      <c r="AJ84" s="525"/>
      <c r="AK84" s="525"/>
      <c r="AL84" s="525"/>
      <c r="AM84" s="526"/>
    </row>
    <row r="85" spans="1:39" ht="39.950000000000003" customHeight="1" x14ac:dyDescent="0.25">
      <c r="A85" s="89">
        <f t="shared" si="1"/>
        <v>73</v>
      </c>
      <c r="B85" s="511" t="s">
        <v>374</v>
      </c>
      <c r="C85" s="512"/>
      <c r="D85" s="513"/>
      <c r="E85" s="514"/>
      <c r="F85" s="514"/>
      <c r="G85" s="514"/>
      <c r="H85" s="514"/>
      <c r="I85" s="514"/>
      <c r="J85" s="515"/>
      <c r="K85" s="527" t="s">
        <v>161</v>
      </c>
      <c r="L85" s="528"/>
      <c r="M85" s="528"/>
      <c r="N85" s="528"/>
      <c r="O85" s="529"/>
      <c r="P85" s="516" t="s">
        <v>161</v>
      </c>
      <c r="Q85" s="517"/>
      <c r="R85" s="517"/>
      <c r="S85" s="517"/>
      <c r="T85" s="517"/>
      <c r="U85" s="517"/>
      <c r="V85" s="517"/>
      <c r="W85" s="517"/>
      <c r="X85" s="518"/>
      <c r="Y85" s="519">
        <v>0</v>
      </c>
      <c r="Z85" s="520"/>
      <c r="AA85" s="520"/>
      <c r="AB85" s="521">
        <v>0</v>
      </c>
      <c r="AC85" s="522"/>
      <c r="AD85" s="523"/>
      <c r="AE85" s="524" t="s">
        <v>161</v>
      </c>
      <c r="AF85" s="525"/>
      <c r="AG85" s="525"/>
      <c r="AH85" s="525"/>
      <c r="AI85" s="525"/>
      <c r="AJ85" s="525"/>
      <c r="AK85" s="525"/>
      <c r="AL85" s="525"/>
      <c r="AM85" s="526"/>
    </row>
    <row r="86" spans="1:39" ht="39.950000000000003" customHeight="1" x14ac:dyDescent="0.25">
      <c r="A86" s="89">
        <f t="shared" si="1"/>
        <v>74</v>
      </c>
      <c r="B86" s="511" t="s">
        <v>374</v>
      </c>
      <c r="C86" s="512"/>
      <c r="D86" s="513"/>
      <c r="E86" s="514"/>
      <c r="F86" s="514"/>
      <c r="G86" s="514"/>
      <c r="H86" s="514"/>
      <c r="I86" s="514"/>
      <c r="J86" s="515"/>
      <c r="K86" s="527" t="s">
        <v>161</v>
      </c>
      <c r="L86" s="528"/>
      <c r="M86" s="528"/>
      <c r="N86" s="528"/>
      <c r="O86" s="529"/>
      <c r="P86" s="516" t="s">
        <v>161</v>
      </c>
      <c r="Q86" s="517"/>
      <c r="R86" s="517"/>
      <c r="S86" s="517"/>
      <c r="T86" s="517"/>
      <c r="U86" s="517"/>
      <c r="V86" s="517"/>
      <c r="W86" s="517"/>
      <c r="X86" s="518"/>
      <c r="Y86" s="519">
        <v>0</v>
      </c>
      <c r="Z86" s="520"/>
      <c r="AA86" s="520"/>
      <c r="AB86" s="521">
        <v>0</v>
      </c>
      <c r="AC86" s="522"/>
      <c r="AD86" s="523"/>
      <c r="AE86" s="524" t="s">
        <v>161</v>
      </c>
      <c r="AF86" s="525"/>
      <c r="AG86" s="525"/>
      <c r="AH86" s="525"/>
      <c r="AI86" s="525"/>
      <c r="AJ86" s="525"/>
      <c r="AK86" s="525"/>
      <c r="AL86" s="525"/>
      <c r="AM86" s="526"/>
    </row>
    <row r="87" spans="1:39" ht="39.950000000000003" customHeight="1" x14ac:dyDescent="0.25">
      <c r="A87" s="89">
        <f t="shared" si="1"/>
        <v>75</v>
      </c>
      <c r="B87" s="511" t="s">
        <v>374</v>
      </c>
      <c r="C87" s="512"/>
      <c r="D87" s="513"/>
      <c r="E87" s="514"/>
      <c r="F87" s="514"/>
      <c r="G87" s="514"/>
      <c r="H87" s="514"/>
      <c r="I87" s="514"/>
      <c r="J87" s="515"/>
      <c r="K87" s="527" t="s">
        <v>161</v>
      </c>
      <c r="L87" s="528"/>
      <c r="M87" s="528"/>
      <c r="N87" s="528"/>
      <c r="O87" s="529"/>
      <c r="P87" s="516" t="s">
        <v>161</v>
      </c>
      <c r="Q87" s="517"/>
      <c r="R87" s="517"/>
      <c r="S87" s="517"/>
      <c r="T87" s="517"/>
      <c r="U87" s="517"/>
      <c r="V87" s="517"/>
      <c r="W87" s="517"/>
      <c r="X87" s="518"/>
      <c r="Y87" s="519">
        <v>0</v>
      </c>
      <c r="Z87" s="520"/>
      <c r="AA87" s="520"/>
      <c r="AB87" s="521">
        <v>0</v>
      </c>
      <c r="AC87" s="522"/>
      <c r="AD87" s="523"/>
      <c r="AE87" s="524" t="s">
        <v>161</v>
      </c>
      <c r="AF87" s="525"/>
      <c r="AG87" s="525"/>
      <c r="AH87" s="525"/>
      <c r="AI87" s="525"/>
      <c r="AJ87" s="525"/>
      <c r="AK87" s="525"/>
      <c r="AL87" s="525"/>
      <c r="AM87" s="526"/>
    </row>
    <row r="88" spans="1:39" ht="39.950000000000003" customHeight="1" x14ac:dyDescent="0.25">
      <c r="A88" s="89">
        <f t="shared" si="1"/>
        <v>76</v>
      </c>
      <c r="B88" s="511" t="s">
        <v>374</v>
      </c>
      <c r="C88" s="512"/>
      <c r="D88" s="513"/>
      <c r="E88" s="514"/>
      <c r="F88" s="514"/>
      <c r="G88" s="514"/>
      <c r="H88" s="514"/>
      <c r="I88" s="514"/>
      <c r="J88" s="515"/>
      <c r="K88" s="527" t="s">
        <v>161</v>
      </c>
      <c r="L88" s="528"/>
      <c r="M88" s="528"/>
      <c r="N88" s="528"/>
      <c r="O88" s="529"/>
      <c r="P88" s="516" t="s">
        <v>161</v>
      </c>
      <c r="Q88" s="517"/>
      <c r="R88" s="517"/>
      <c r="S88" s="517"/>
      <c r="T88" s="517"/>
      <c r="U88" s="517"/>
      <c r="V88" s="517"/>
      <c r="W88" s="517"/>
      <c r="X88" s="518"/>
      <c r="Y88" s="519">
        <v>0</v>
      </c>
      <c r="Z88" s="520"/>
      <c r="AA88" s="520"/>
      <c r="AB88" s="521">
        <v>0</v>
      </c>
      <c r="AC88" s="522"/>
      <c r="AD88" s="523"/>
      <c r="AE88" s="524" t="s">
        <v>161</v>
      </c>
      <c r="AF88" s="525"/>
      <c r="AG88" s="525"/>
      <c r="AH88" s="525"/>
      <c r="AI88" s="525"/>
      <c r="AJ88" s="525"/>
      <c r="AK88" s="525"/>
      <c r="AL88" s="525"/>
      <c r="AM88" s="526"/>
    </row>
    <row r="89" spans="1:39" ht="39.950000000000003" customHeight="1" x14ac:dyDescent="0.25">
      <c r="A89" s="89">
        <f t="shared" si="1"/>
        <v>77</v>
      </c>
      <c r="B89" s="511" t="s">
        <v>374</v>
      </c>
      <c r="C89" s="512"/>
      <c r="D89" s="513"/>
      <c r="E89" s="514"/>
      <c r="F89" s="514"/>
      <c r="G89" s="514"/>
      <c r="H89" s="514"/>
      <c r="I89" s="514"/>
      <c r="J89" s="515"/>
      <c r="K89" s="527" t="s">
        <v>161</v>
      </c>
      <c r="L89" s="528"/>
      <c r="M89" s="528"/>
      <c r="N89" s="528"/>
      <c r="O89" s="529"/>
      <c r="P89" s="516" t="s">
        <v>161</v>
      </c>
      <c r="Q89" s="517"/>
      <c r="R89" s="517"/>
      <c r="S89" s="517"/>
      <c r="T89" s="517"/>
      <c r="U89" s="517"/>
      <c r="V89" s="517"/>
      <c r="W89" s="517"/>
      <c r="X89" s="518"/>
      <c r="Y89" s="519">
        <v>0</v>
      </c>
      <c r="Z89" s="520"/>
      <c r="AA89" s="520"/>
      <c r="AB89" s="521">
        <v>0</v>
      </c>
      <c r="AC89" s="522"/>
      <c r="AD89" s="523"/>
      <c r="AE89" s="524" t="s">
        <v>161</v>
      </c>
      <c r="AF89" s="525"/>
      <c r="AG89" s="525"/>
      <c r="AH89" s="525"/>
      <c r="AI89" s="525"/>
      <c r="AJ89" s="525"/>
      <c r="AK89" s="525"/>
      <c r="AL89" s="525"/>
      <c r="AM89" s="526"/>
    </row>
    <row r="90" spans="1:39" ht="39.950000000000003" customHeight="1" x14ac:dyDescent="0.25">
      <c r="A90" s="89">
        <f t="shared" si="1"/>
        <v>78</v>
      </c>
      <c r="B90" s="511" t="s">
        <v>374</v>
      </c>
      <c r="C90" s="512"/>
      <c r="D90" s="513"/>
      <c r="E90" s="514"/>
      <c r="F90" s="514"/>
      <c r="G90" s="514"/>
      <c r="H90" s="514"/>
      <c r="I90" s="514"/>
      <c r="J90" s="515"/>
      <c r="K90" s="527" t="s">
        <v>161</v>
      </c>
      <c r="L90" s="528"/>
      <c r="M90" s="528"/>
      <c r="N90" s="528"/>
      <c r="O90" s="529"/>
      <c r="P90" s="516" t="s">
        <v>161</v>
      </c>
      <c r="Q90" s="517"/>
      <c r="R90" s="517"/>
      <c r="S90" s="517"/>
      <c r="T90" s="517"/>
      <c r="U90" s="517"/>
      <c r="V90" s="517"/>
      <c r="W90" s="517"/>
      <c r="X90" s="518"/>
      <c r="Y90" s="519">
        <v>0</v>
      </c>
      <c r="Z90" s="520"/>
      <c r="AA90" s="520"/>
      <c r="AB90" s="521">
        <v>0</v>
      </c>
      <c r="AC90" s="522"/>
      <c r="AD90" s="523"/>
      <c r="AE90" s="524" t="s">
        <v>161</v>
      </c>
      <c r="AF90" s="525"/>
      <c r="AG90" s="525"/>
      <c r="AH90" s="525"/>
      <c r="AI90" s="525"/>
      <c r="AJ90" s="525"/>
      <c r="AK90" s="525"/>
      <c r="AL90" s="525"/>
      <c r="AM90" s="526"/>
    </row>
    <row r="91" spans="1:39" ht="39.950000000000003" customHeight="1" x14ac:dyDescent="0.25">
      <c r="A91" s="89">
        <f t="shared" si="1"/>
        <v>79</v>
      </c>
      <c r="B91" s="511" t="s">
        <v>374</v>
      </c>
      <c r="C91" s="512"/>
      <c r="D91" s="513"/>
      <c r="E91" s="514"/>
      <c r="F91" s="514"/>
      <c r="G91" s="514"/>
      <c r="H91" s="514"/>
      <c r="I91" s="514"/>
      <c r="J91" s="515"/>
      <c r="K91" s="527" t="s">
        <v>161</v>
      </c>
      <c r="L91" s="528"/>
      <c r="M91" s="528"/>
      <c r="N91" s="528"/>
      <c r="O91" s="529"/>
      <c r="P91" s="516" t="s">
        <v>161</v>
      </c>
      <c r="Q91" s="517"/>
      <c r="R91" s="517"/>
      <c r="S91" s="517"/>
      <c r="T91" s="517"/>
      <c r="U91" s="517"/>
      <c r="V91" s="517"/>
      <c r="W91" s="517"/>
      <c r="X91" s="518"/>
      <c r="Y91" s="519">
        <v>0</v>
      </c>
      <c r="Z91" s="520"/>
      <c r="AA91" s="520"/>
      <c r="AB91" s="521">
        <v>0</v>
      </c>
      <c r="AC91" s="522"/>
      <c r="AD91" s="523"/>
      <c r="AE91" s="524" t="s">
        <v>161</v>
      </c>
      <c r="AF91" s="525"/>
      <c r="AG91" s="525"/>
      <c r="AH91" s="525"/>
      <c r="AI91" s="525"/>
      <c r="AJ91" s="525"/>
      <c r="AK91" s="525"/>
      <c r="AL91" s="525"/>
      <c r="AM91" s="526"/>
    </row>
    <row r="92" spans="1:39" ht="39.950000000000003" customHeight="1" x14ac:dyDescent="0.25">
      <c r="A92" s="89">
        <f t="shared" si="1"/>
        <v>80</v>
      </c>
      <c r="B92" s="511" t="s">
        <v>374</v>
      </c>
      <c r="C92" s="512"/>
      <c r="D92" s="513"/>
      <c r="E92" s="514"/>
      <c r="F92" s="514"/>
      <c r="G92" s="514"/>
      <c r="H92" s="514"/>
      <c r="I92" s="514"/>
      <c r="J92" s="515"/>
      <c r="K92" s="527" t="s">
        <v>161</v>
      </c>
      <c r="L92" s="528"/>
      <c r="M92" s="528"/>
      <c r="N92" s="528"/>
      <c r="O92" s="529"/>
      <c r="P92" s="516" t="s">
        <v>161</v>
      </c>
      <c r="Q92" s="517"/>
      <c r="R92" s="517"/>
      <c r="S92" s="517"/>
      <c r="T92" s="517"/>
      <c r="U92" s="517"/>
      <c r="V92" s="517"/>
      <c r="W92" s="517"/>
      <c r="X92" s="518"/>
      <c r="Y92" s="519">
        <v>0</v>
      </c>
      <c r="Z92" s="520"/>
      <c r="AA92" s="520"/>
      <c r="AB92" s="521">
        <v>0</v>
      </c>
      <c r="AC92" s="522"/>
      <c r="AD92" s="523"/>
      <c r="AE92" s="524" t="s">
        <v>161</v>
      </c>
      <c r="AF92" s="525"/>
      <c r="AG92" s="525"/>
      <c r="AH92" s="525"/>
      <c r="AI92" s="525"/>
      <c r="AJ92" s="525"/>
      <c r="AK92" s="525"/>
      <c r="AL92" s="525"/>
      <c r="AM92" s="526"/>
    </row>
    <row r="93" spans="1:39" ht="39.950000000000003" customHeight="1" x14ac:dyDescent="0.25">
      <c r="A93" s="89">
        <f t="shared" si="1"/>
        <v>81</v>
      </c>
      <c r="B93" s="511" t="s">
        <v>374</v>
      </c>
      <c r="C93" s="512"/>
      <c r="D93" s="513"/>
      <c r="E93" s="514"/>
      <c r="F93" s="514"/>
      <c r="G93" s="514"/>
      <c r="H93" s="514"/>
      <c r="I93" s="514"/>
      <c r="J93" s="515"/>
      <c r="K93" s="527" t="s">
        <v>161</v>
      </c>
      <c r="L93" s="528"/>
      <c r="M93" s="528"/>
      <c r="N93" s="528"/>
      <c r="O93" s="529"/>
      <c r="P93" s="516" t="s">
        <v>161</v>
      </c>
      <c r="Q93" s="517"/>
      <c r="R93" s="517"/>
      <c r="S93" s="517"/>
      <c r="T93" s="517"/>
      <c r="U93" s="517"/>
      <c r="V93" s="517"/>
      <c r="W93" s="517"/>
      <c r="X93" s="518"/>
      <c r="Y93" s="519">
        <v>0</v>
      </c>
      <c r="Z93" s="520"/>
      <c r="AA93" s="520"/>
      <c r="AB93" s="521">
        <v>0</v>
      </c>
      <c r="AC93" s="522"/>
      <c r="AD93" s="523"/>
      <c r="AE93" s="524" t="s">
        <v>161</v>
      </c>
      <c r="AF93" s="525"/>
      <c r="AG93" s="525"/>
      <c r="AH93" s="525"/>
      <c r="AI93" s="525"/>
      <c r="AJ93" s="525"/>
      <c r="AK93" s="525"/>
      <c r="AL93" s="525"/>
      <c r="AM93" s="526"/>
    </row>
    <row r="94" spans="1:39" ht="39.950000000000003" customHeight="1" x14ac:dyDescent="0.25">
      <c r="A94" s="89">
        <f t="shared" si="1"/>
        <v>82</v>
      </c>
      <c r="B94" s="511" t="s">
        <v>374</v>
      </c>
      <c r="C94" s="512"/>
      <c r="D94" s="513"/>
      <c r="E94" s="514"/>
      <c r="F94" s="514"/>
      <c r="G94" s="514"/>
      <c r="H94" s="514"/>
      <c r="I94" s="514"/>
      <c r="J94" s="515"/>
      <c r="K94" s="527" t="s">
        <v>161</v>
      </c>
      <c r="L94" s="528"/>
      <c r="M94" s="528"/>
      <c r="N94" s="528"/>
      <c r="O94" s="529"/>
      <c r="P94" s="516" t="s">
        <v>161</v>
      </c>
      <c r="Q94" s="517"/>
      <c r="R94" s="517"/>
      <c r="S94" s="517"/>
      <c r="T94" s="517"/>
      <c r="U94" s="517"/>
      <c r="V94" s="517"/>
      <c r="W94" s="517"/>
      <c r="X94" s="518"/>
      <c r="Y94" s="519">
        <v>0</v>
      </c>
      <c r="Z94" s="520"/>
      <c r="AA94" s="520"/>
      <c r="AB94" s="521">
        <v>0</v>
      </c>
      <c r="AC94" s="522"/>
      <c r="AD94" s="523"/>
      <c r="AE94" s="524" t="s">
        <v>161</v>
      </c>
      <c r="AF94" s="525"/>
      <c r="AG94" s="525"/>
      <c r="AH94" s="525"/>
      <c r="AI94" s="525"/>
      <c r="AJ94" s="525"/>
      <c r="AK94" s="525"/>
      <c r="AL94" s="525"/>
      <c r="AM94" s="526"/>
    </row>
    <row r="95" spans="1:39" ht="39.950000000000003" customHeight="1" x14ac:dyDescent="0.25">
      <c r="A95" s="89">
        <f t="shared" si="1"/>
        <v>83</v>
      </c>
      <c r="B95" s="511" t="s">
        <v>374</v>
      </c>
      <c r="C95" s="512"/>
      <c r="D95" s="513"/>
      <c r="E95" s="514"/>
      <c r="F95" s="514"/>
      <c r="G95" s="514"/>
      <c r="H95" s="514"/>
      <c r="I95" s="514"/>
      <c r="J95" s="515"/>
      <c r="K95" s="527" t="s">
        <v>161</v>
      </c>
      <c r="L95" s="528"/>
      <c r="M95" s="528"/>
      <c r="N95" s="528"/>
      <c r="O95" s="529"/>
      <c r="P95" s="516" t="s">
        <v>161</v>
      </c>
      <c r="Q95" s="517"/>
      <c r="R95" s="517"/>
      <c r="S95" s="517"/>
      <c r="T95" s="517"/>
      <c r="U95" s="517"/>
      <c r="V95" s="517"/>
      <c r="W95" s="517"/>
      <c r="X95" s="518"/>
      <c r="Y95" s="519">
        <v>0</v>
      </c>
      <c r="Z95" s="520"/>
      <c r="AA95" s="520"/>
      <c r="AB95" s="521">
        <v>0</v>
      </c>
      <c r="AC95" s="522"/>
      <c r="AD95" s="523"/>
      <c r="AE95" s="524" t="s">
        <v>161</v>
      </c>
      <c r="AF95" s="525"/>
      <c r="AG95" s="525"/>
      <c r="AH95" s="525"/>
      <c r="AI95" s="525"/>
      <c r="AJ95" s="525"/>
      <c r="AK95" s="525"/>
      <c r="AL95" s="525"/>
      <c r="AM95" s="526"/>
    </row>
    <row r="96" spans="1:39" ht="39.950000000000003" customHeight="1" x14ac:dyDescent="0.25">
      <c r="A96" s="89">
        <f t="shared" si="1"/>
        <v>84</v>
      </c>
      <c r="B96" s="511" t="s">
        <v>374</v>
      </c>
      <c r="C96" s="512"/>
      <c r="D96" s="513"/>
      <c r="E96" s="514"/>
      <c r="F96" s="514"/>
      <c r="G96" s="514"/>
      <c r="H96" s="514"/>
      <c r="I96" s="514"/>
      <c r="J96" s="515"/>
      <c r="K96" s="527" t="s">
        <v>161</v>
      </c>
      <c r="L96" s="528"/>
      <c r="M96" s="528"/>
      <c r="N96" s="528"/>
      <c r="O96" s="529"/>
      <c r="P96" s="516" t="s">
        <v>161</v>
      </c>
      <c r="Q96" s="517"/>
      <c r="R96" s="517"/>
      <c r="S96" s="517"/>
      <c r="T96" s="517"/>
      <c r="U96" s="517"/>
      <c r="V96" s="517"/>
      <c r="W96" s="517"/>
      <c r="X96" s="518"/>
      <c r="Y96" s="519">
        <v>0</v>
      </c>
      <c r="Z96" s="520"/>
      <c r="AA96" s="520"/>
      <c r="AB96" s="521">
        <v>0</v>
      </c>
      <c r="AC96" s="522"/>
      <c r="AD96" s="523"/>
      <c r="AE96" s="524" t="s">
        <v>161</v>
      </c>
      <c r="AF96" s="525"/>
      <c r="AG96" s="525"/>
      <c r="AH96" s="525"/>
      <c r="AI96" s="525"/>
      <c r="AJ96" s="525"/>
      <c r="AK96" s="525"/>
      <c r="AL96" s="525"/>
      <c r="AM96" s="526"/>
    </row>
    <row r="97" spans="1:39" ht="39.950000000000003" customHeight="1" x14ac:dyDescent="0.25">
      <c r="A97" s="89">
        <f t="shared" si="1"/>
        <v>85</v>
      </c>
      <c r="B97" s="511" t="s">
        <v>374</v>
      </c>
      <c r="C97" s="512"/>
      <c r="D97" s="513"/>
      <c r="E97" s="514"/>
      <c r="F97" s="514"/>
      <c r="G97" s="514"/>
      <c r="H97" s="514"/>
      <c r="I97" s="514"/>
      <c r="J97" s="515"/>
      <c r="K97" s="527" t="s">
        <v>161</v>
      </c>
      <c r="L97" s="528"/>
      <c r="M97" s="528"/>
      <c r="N97" s="528"/>
      <c r="O97" s="529"/>
      <c r="P97" s="516" t="s">
        <v>161</v>
      </c>
      <c r="Q97" s="517"/>
      <c r="R97" s="517"/>
      <c r="S97" s="517"/>
      <c r="T97" s="517"/>
      <c r="U97" s="517"/>
      <c r="V97" s="517"/>
      <c r="W97" s="517"/>
      <c r="X97" s="518"/>
      <c r="Y97" s="519">
        <v>0</v>
      </c>
      <c r="Z97" s="520"/>
      <c r="AA97" s="520"/>
      <c r="AB97" s="521">
        <v>0</v>
      </c>
      <c r="AC97" s="522"/>
      <c r="AD97" s="523"/>
      <c r="AE97" s="524" t="s">
        <v>161</v>
      </c>
      <c r="AF97" s="525"/>
      <c r="AG97" s="525"/>
      <c r="AH97" s="525"/>
      <c r="AI97" s="525"/>
      <c r="AJ97" s="525"/>
      <c r="AK97" s="525"/>
      <c r="AL97" s="525"/>
      <c r="AM97" s="526"/>
    </row>
    <row r="98" spans="1:39" ht="39.950000000000003" customHeight="1" x14ac:dyDescent="0.25">
      <c r="A98" s="89">
        <f t="shared" si="1"/>
        <v>86</v>
      </c>
      <c r="B98" s="511" t="s">
        <v>374</v>
      </c>
      <c r="C98" s="512"/>
      <c r="D98" s="513"/>
      <c r="E98" s="514"/>
      <c r="F98" s="514"/>
      <c r="G98" s="514"/>
      <c r="H98" s="514"/>
      <c r="I98" s="514"/>
      <c r="J98" s="515"/>
      <c r="K98" s="527" t="s">
        <v>161</v>
      </c>
      <c r="L98" s="528"/>
      <c r="M98" s="528"/>
      <c r="N98" s="528"/>
      <c r="O98" s="529"/>
      <c r="P98" s="516" t="s">
        <v>161</v>
      </c>
      <c r="Q98" s="517"/>
      <c r="R98" s="517"/>
      <c r="S98" s="517"/>
      <c r="T98" s="517"/>
      <c r="U98" s="517"/>
      <c r="V98" s="517"/>
      <c r="W98" s="517"/>
      <c r="X98" s="518"/>
      <c r="Y98" s="519">
        <v>0</v>
      </c>
      <c r="Z98" s="520"/>
      <c r="AA98" s="520"/>
      <c r="AB98" s="521">
        <v>0</v>
      </c>
      <c r="AC98" s="522"/>
      <c r="AD98" s="523"/>
      <c r="AE98" s="524" t="s">
        <v>161</v>
      </c>
      <c r="AF98" s="525"/>
      <c r="AG98" s="525"/>
      <c r="AH98" s="525"/>
      <c r="AI98" s="525"/>
      <c r="AJ98" s="525"/>
      <c r="AK98" s="525"/>
      <c r="AL98" s="525"/>
      <c r="AM98" s="526"/>
    </row>
    <row r="99" spans="1:39" ht="39.950000000000003" customHeight="1" x14ac:dyDescent="0.25">
      <c r="A99" s="89">
        <f t="shared" si="1"/>
        <v>87</v>
      </c>
      <c r="B99" s="511" t="s">
        <v>374</v>
      </c>
      <c r="C99" s="512"/>
      <c r="D99" s="513"/>
      <c r="E99" s="514"/>
      <c r="F99" s="514"/>
      <c r="G99" s="514"/>
      <c r="H99" s="514"/>
      <c r="I99" s="514"/>
      <c r="J99" s="515"/>
      <c r="K99" s="527" t="s">
        <v>161</v>
      </c>
      <c r="L99" s="528"/>
      <c r="M99" s="528"/>
      <c r="N99" s="528"/>
      <c r="O99" s="529"/>
      <c r="P99" s="516" t="s">
        <v>161</v>
      </c>
      <c r="Q99" s="517"/>
      <c r="R99" s="517"/>
      <c r="S99" s="517"/>
      <c r="T99" s="517"/>
      <c r="U99" s="517"/>
      <c r="V99" s="517"/>
      <c r="W99" s="517"/>
      <c r="X99" s="518"/>
      <c r="Y99" s="519">
        <v>0</v>
      </c>
      <c r="Z99" s="520"/>
      <c r="AA99" s="520"/>
      <c r="AB99" s="521">
        <v>0</v>
      </c>
      <c r="AC99" s="522"/>
      <c r="AD99" s="523"/>
      <c r="AE99" s="524" t="s">
        <v>161</v>
      </c>
      <c r="AF99" s="525"/>
      <c r="AG99" s="525"/>
      <c r="AH99" s="525"/>
      <c r="AI99" s="525"/>
      <c r="AJ99" s="525"/>
      <c r="AK99" s="525"/>
      <c r="AL99" s="525"/>
      <c r="AM99" s="526"/>
    </row>
    <row r="100" spans="1:39" ht="39.950000000000003" customHeight="1" x14ac:dyDescent="0.25">
      <c r="A100" s="89">
        <f t="shared" si="1"/>
        <v>88</v>
      </c>
      <c r="B100" s="511" t="s">
        <v>374</v>
      </c>
      <c r="C100" s="512"/>
      <c r="D100" s="513"/>
      <c r="E100" s="514"/>
      <c r="F100" s="514"/>
      <c r="G100" s="514"/>
      <c r="H100" s="514"/>
      <c r="I100" s="514"/>
      <c r="J100" s="515"/>
      <c r="K100" s="527" t="s">
        <v>161</v>
      </c>
      <c r="L100" s="528"/>
      <c r="M100" s="528"/>
      <c r="N100" s="528"/>
      <c r="O100" s="529"/>
      <c r="P100" s="516" t="s">
        <v>161</v>
      </c>
      <c r="Q100" s="517"/>
      <c r="R100" s="517"/>
      <c r="S100" s="517"/>
      <c r="T100" s="517"/>
      <c r="U100" s="517"/>
      <c r="V100" s="517"/>
      <c r="W100" s="517"/>
      <c r="X100" s="518"/>
      <c r="Y100" s="519">
        <v>0</v>
      </c>
      <c r="Z100" s="520"/>
      <c r="AA100" s="520"/>
      <c r="AB100" s="521">
        <v>0</v>
      </c>
      <c r="AC100" s="522"/>
      <c r="AD100" s="523"/>
      <c r="AE100" s="524" t="s">
        <v>161</v>
      </c>
      <c r="AF100" s="525"/>
      <c r="AG100" s="525"/>
      <c r="AH100" s="525"/>
      <c r="AI100" s="525"/>
      <c r="AJ100" s="525"/>
      <c r="AK100" s="525"/>
      <c r="AL100" s="525"/>
      <c r="AM100" s="526"/>
    </row>
    <row r="101" spans="1:39" ht="39.950000000000003" customHeight="1" x14ac:dyDescent="0.25">
      <c r="A101" s="89">
        <f t="shared" si="1"/>
        <v>89</v>
      </c>
      <c r="B101" s="511" t="s">
        <v>374</v>
      </c>
      <c r="C101" s="512"/>
      <c r="D101" s="513"/>
      <c r="E101" s="514"/>
      <c r="F101" s="514"/>
      <c r="G101" s="514"/>
      <c r="H101" s="514"/>
      <c r="I101" s="514"/>
      <c r="J101" s="515"/>
      <c r="K101" s="527" t="s">
        <v>161</v>
      </c>
      <c r="L101" s="528"/>
      <c r="M101" s="528"/>
      <c r="N101" s="528"/>
      <c r="O101" s="529"/>
      <c r="P101" s="516" t="s">
        <v>161</v>
      </c>
      <c r="Q101" s="517"/>
      <c r="R101" s="517"/>
      <c r="S101" s="517"/>
      <c r="T101" s="517"/>
      <c r="U101" s="517"/>
      <c r="V101" s="517"/>
      <c r="W101" s="517"/>
      <c r="X101" s="518"/>
      <c r="Y101" s="519">
        <v>0</v>
      </c>
      <c r="Z101" s="520"/>
      <c r="AA101" s="520"/>
      <c r="AB101" s="521">
        <v>0</v>
      </c>
      <c r="AC101" s="522"/>
      <c r="AD101" s="523"/>
      <c r="AE101" s="524" t="s">
        <v>161</v>
      </c>
      <c r="AF101" s="525"/>
      <c r="AG101" s="525"/>
      <c r="AH101" s="525"/>
      <c r="AI101" s="525"/>
      <c r="AJ101" s="525"/>
      <c r="AK101" s="525"/>
      <c r="AL101" s="525"/>
      <c r="AM101" s="526"/>
    </row>
    <row r="102" spans="1:39" ht="39.950000000000003" customHeight="1" x14ac:dyDescent="0.25">
      <c r="A102" s="89">
        <f t="shared" si="1"/>
        <v>90</v>
      </c>
      <c r="B102" s="511" t="s">
        <v>374</v>
      </c>
      <c r="C102" s="512"/>
      <c r="D102" s="513"/>
      <c r="E102" s="514"/>
      <c r="F102" s="514"/>
      <c r="G102" s="514"/>
      <c r="H102" s="514"/>
      <c r="I102" s="514"/>
      <c r="J102" s="515"/>
      <c r="K102" s="527" t="s">
        <v>161</v>
      </c>
      <c r="L102" s="528"/>
      <c r="M102" s="528"/>
      <c r="N102" s="528"/>
      <c r="O102" s="529"/>
      <c r="P102" s="516" t="s">
        <v>161</v>
      </c>
      <c r="Q102" s="517"/>
      <c r="R102" s="517"/>
      <c r="S102" s="517"/>
      <c r="T102" s="517"/>
      <c r="U102" s="517"/>
      <c r="V102" s="517"/>
      <c r="W102" s="517"/>
      <c r="X102" s="518"/>
      <c r="Y102" s="519">
        <v>0</v>
      </c>
      <c r="Z102" s="520"/>
      <c r="AA102" s="520"/>
      <c r="AB102" s="521">
        <v>0</v>
      </c>
      <c r="AC102" s="522"/>
      <c r="AD102" s="523"/>
      <c r="AE102" s="524" t="s">
        <v>161</v>
      </c>
      <c r="AF102" s="525"/>
      <c r="AG102" s="525"/>
      <c r="AH102" s="525"/>
      <c r="AI102" s="525"/>
      <c r="AJ102" s="525"/>
      <c r="AK102" s="525"/>
      <c r="AL102" s="525"/>
      <c r="AM102" s="526"/>
    </row>
    <row r="103" spans="1:39" ht="39.950000000000003" customHeight="1" x14ac:dyDescent="0.25">
      <c r="A103" s="89">
        <f t="shared" si="1"/>
        <v>91</v>
      </c>
      <c r="B103" s="511" t="s">
        <v>374</v>
      </c>
      <c r="C103" s="512"/>
      <c r="D103" s="513"/>
      <c r="E103" s="514"/>
      <c r="F103" s="514"/>
      <c r="G103" s="514"/>
      <c r="H103" s="514"/>
      <c r="I103" s="514"/>
      <c r="J103" s="515"/>
      <c r="K103" s="527" t="s">
        <v>161</v>
      </c>
      <c r="L103" s="528"/>
      <c r="M103" s="528"/>
      <c r="N103" s="528"/>
      <c r="O103" s="529"/>
      <c r="P103" s="516" t="s">
        <v>161</v>
      </c>
      <c r="Q103" s="517"/>
      <c r="R103" s="517"/>
      <c r="S103" s="517"/>
      <c r="T103" s="517"/>
      <c r="U103" s="517"/>
      <c r="V103" s="517"/>
      <c r="W103" s="517"/>
      <c r="X103" s="518"/>
      <c r="Y103" s="519">
        <v>0</v>
      </c>
      <c r="Z103" s="520"/>
      <c r="AA103" s="520"/>
      <c r="AB103" s="521">
        <v>0</v>
      </c>
      <c r="AC103" s="522"/>
      <c r="AD103" s="523"/>
      <c r="AE103" s="524" t="s">
        <v>161</v>
      </c>
      <c r="AF103" s="525"/>
      <c r="AG103" s="525"/>
      <c r="AH103" s="525"/>
      <c r="AI103" s="525"/>
      <c r="AJ103" s="525"/>
      <c r="AK103" s="525"/>
      <c r="AL103" s="525"/>
      <c r="AM103" s="526"/>
    </row>
    <row r="104" spans="1:39" ht="39.950000000000003" customHeight="1" x14ac:dyDescent="0.25">
      <c r="A104" s="89">
        <f t="shared" si="1"/>
        <v>92</v>
      </c>
      <c r="B104" s="511" t="s">
        <v>374</v>
      </c>
      <c r="C104" s="512"/>
      <c r="D104" s="513"/>
      <c r="E104" s="514"/>
      <c r="F104" s="514"/>
      <c r="G104" s="514"/>
      <c r="H104" s="514"/>
      <c r="I104" s="514"/>
      <c r="J104" s="515"/>
      <c r="K104" s="527" t="s">
        <v>161</v>
      </c>
      <c r="L104" s="528"/>
      <c r="M104" s="528"/>
      <c r="N104" s="528"/>
      <c r="O104" s="529"/>
      <c r="P104" s="516" t="s">
        <v>161</v>
      </c>
      <c r="Q104" s="517"/>
      <c r="R104" s="517"/>
      <c r="S104" s="517"/>
      <c r="T104" s="517"/>
      <c r="U104" s="517"/>
      <c r="V104" s="517"/>
      <c r="W104" s="517"/>
      <c r="X104" s="518"/>
      <c r="Y104" s="519">
        <v>0</v>
      </c>
      <c r="Z104" s="520"/>
      <c r="AA104" s="520"/>
      <c r="AB104" s="521">
        <v>0</v>
      </c>
      <c r="AC104" s="522"/>
      <c r="AD104" s="523"/>
      <c r="AE104" s="524" t="s">
        <v>161</v>
      </c>
      <c r="AF104" s="525"/>
      <c r="AG104" s="525"/>
      <c r="AH104" s="525"/>
      <c r="AI104" s="525"/>
      <c r="AJ104" s="525"/>
      <c r="AK104" s="525"/>
      <c r="AL104" s="525"/>
      <c r="AM104" s="526"/>
    </row>
    <row r="105" spans="1:39" ht="39.950000000000003" customHeight="1" x14ac:dyDescent="0.25">
      <c r="A105" s="89">
        <f t="shared" si="1"/>
        <v>93</v>
      </c>
      <c r="B105" s="511" t="s">
        <v>374</v>
      </c>
      <c r="C105" s="512"/>
      <c r="D105" s="513"/>
      <c r="E105" s="514"/>
      <c r="F105" s="514"/>
      <c r="G105" s="514"/>
      <c r="H105" s="514"/>
      <c r="I105" s="514"/>
      <c r="J105" s="515"/>
      <c r="K105" s="527" t="s">
        <v>161</v>
      </c>
      <c r="L105" s="528"/>
      <c r="M105" s="528"/>
      <c r="N105" s="528"/>
      <c r="O105" s="529"/>
      <c r="P105" s="516" t="s">
        <v>161</v>
      </c>
      <c r="Q105" s="517"/>
      <c r="R105" s="517"/>
      <c r="S105" s="517"/>
      <c r="T105" s="517"/>
      <c r="U105" s="517"/>
      <c r="V105" s="517"/>
      <c r="W105" s="517"/>
      <c r="X105" s="518"/>
      <c r="Y105" s="519">
        <v>0</v>
      </c>
      <c r="Z105" s="520"/>
      <c r="AA105" s="520"/>
      <c r="AB105" s="521">
        <v>0</v>
      </c>
      <c r="AC105" s="522"/>
      <c r="AD105" s="523"/>
      <c r="AE105" s="524" t="s">
        <v>161</v>
      </c>
      <c r="AF105" s="525"/>
      <c r="AG105" s="525"/>
      <c r="AH105" s="525"/>
      <c r="AI105" s="525"/>
      <c r="AJ105" s="525"/>
      <c r="AK105" s="525"/>
      <c r="AL105" s="525"/>
      <c r="AM105" s="526"/>
    </row>
    <row r="106" spans="1:39" ht="39.950000000000003" customHeight="1" x14ac:dyDescent="0.25">
      <c r="A106" s="89">
        <f t="shared" si="1"/>
        <v>94</v>
      </c>
      <c r="B106" s="511" t="s">
        <v>374</v>
      </c>
      <c r="C106" s="512"/>
      <c r="D106" s="513"/>
      <c r="E106" s="514"/>
      <c r="F106" s="514"/>
      <c r="G106" s="514"/>
      <c r="H106" s="514"/>
      <c r="I106" s="514"/>
      <c r="J106" s="515"/>
      <c r="K106" s="527" t="s">
        <v>161</v>
      </c>
      <c r="L106" s="528"/>
      <c r="M106" s="528"/>
      <c r="N106" s="528"/>
      <c r="O106" s="529"/>
      <c r="P106" s="516" t="s">
        <v>161</v>
      </c>
      <c r="Q106" s="517"/>
      <c r="R106" s="517"/>
      <c r="S106" s="517"/>
      <c r="T106" s="517"/>
      <c r="U106" s="517"/>
      <c r="V106" s="517"/>
      <c r="W106" s="517"/>
      <c r="X106" s="518"/>
      <c r="Y106" s="519">
        <v>0</v>
      </c>
      <c r="Z106" s="520"/>
      <c r="AA106" s="520"/>
      <c r="AB106" s="521">
        <v>0</v>
      </c>
      <c r="AC106" s="522"/>
      <c r="AD106" s="523"/>
      <c r="AE106" s="524" t="s">
        <v>161</v>
      </c>
      <c r="AF106" s="525"/>
      <c r="AG106" s="525"/>
      <c r="AH106" s="525"/>
      <c r="AI106" s="525"/>
      <c r="AJ106" s="525"/>
      <c r="AK106" s="525"/>
      <c r="AL106" s="525"/>
      <c r="AM106" s="526"/>
    </row>
    <row r="107" spans="1:39" ht="39.950000000000003" customHeight="1" x14ac:dyDescent="0.25">
      <c r="A107" s="89">
        <f t="shared" si="1"/>
        <v>95</v>
      </c>
      <c r="B107" s="511" t="s">
        <v>374</v>
      </c>
      <c r="C107" s="512"/>
      <c r="D107" s="513"/>
      <c r="E107" s="514"/>
      <c r="F107" s="514"/>
      <c r="G107" s="514"/>
      <c r="H107" s="514"/>
      <c r="I107" s="514"/>
      <c r="J107" s="515"/>
      <c r="K107" s="527" t="s">
        <v>161</v>
      </c>
      <c r="L107" s="528"/>
      <c r="M107" s="528"/>
      <c r="N107" s="528"/>
      <c r="O107" s="529"/>
      <c r="P107" s="516" t="s">
        <v>161</v>
      </c>
      <c r="Q107" s="517"/>
      <c r="R107" s="517"/>
      <c r="S107" s="517"/>
      <c r="T107" s="517"/>
      <c r="U107" s="517"/>
      <c r="V107" s="517"/>
      <c r="W107" s="517"/>
      <c r="X107" s="518"/>
      <c r="Y107" s="519">
        <v>0</v>
      </c>
      <c r="Z107" s="520"/>
      <c r="AA107" s="520"/>
      <c r="AB107" s="521">
        <v>0</v>
      </c>
      <c r="AC107" s="522"/>
      <c r="AD107" s="523"/>
      <c r="AE107" s="524" t="s">
        <v>161</v>
      </c>
      <c r="AF107" s="525"/>
      <c r="AG107" s="525"/>
      <c r="AH107" s="525"/>
      <c r="AI107" s="525"/>
      <c r="AJ107" s="525"/>
      <c r="AK107" s="525"/>
      <c r="AL107" s="525"/>
      <c r="AM107" s="526"/>
    </row>
    <row r="108" spans="1:39" ht="39.950000000000003" customHeight="1" x14ac:dyDescent="0.25">
      <c r="A108" s="89">
        <f t="shared" si="1"/>
        <v>96</v>
      </c>
      <c r="B108" s="511" t="s">
        <v>374</v>
      </c>
      <c r="C108" s="512"/>
      <c r="D108" s="513"/>
      <c r="E108" s="514"/>
      <c r="F108" s="514"/>
      <c r="G108" s="514"/>
      <c r="H108" s="514"/>
      <c r="I108" s="514"/>
      <c r="J108" s="515"/>
      <c r="K108" s="527" t="s">
        <v>161</v>
      </c>
      <c r="L108" s="528"/>
      <c r="M108" s="528"/>
      <c r="N108" s="528"/>
      <c r="O108" s="529"/>
      <c r="P108" s="516" t="s">
        <v>161</v>
      </c>
      <c r="Q108" s="517"/>
      <c r="R108" s="517"/>
      <c r="S108" s="517"/>
      <c r="T108" s="517"/>
      <c r="U108" s="517"/>
      <c r="V108" s="517"/>
      <c r="W108" s="517"/>
      <c r="X108" s="518"/>
      <c r="Y108" s="519">
        <v>0</v>
      </c>
      <c r="Z108" s="520"/>
      <c r="AA108" s="520"/>
      <c r="AB108" s="521">
        <v>0</v>
      </c>
      <c r="AC108" s="522"/>
      <c r="AD108" s="523"/>
      <c r="AE108" s="524" t="s">
        <v>161</v>
      </c>
      <c r="AF108" s="525"/>
      <c r="AG108" s="525"/>
      <c r="AH108" s="525"/>
      <c r="AI108" s="525"/>
      <c r="AJ108" s="525"/>
      <c r="AK108" s="525"/>
      <c r="AL108" s="525"/>
      <c r="AM108" s="526"/>
    </row>
    <row r="109" spans="1:39" ht="39.950000000000003" customHeight="1" x14ac:dyDescent="0.25">
      <c r="A109" s="89">
        <f t="shared" si="1"/>
        <v>97</v>
      </c>
      <c r="B109" s="511" t="s">
        <v>374</v>
      </c>
      <c r="C109" s="512"/>
      <c r="D109" s="513"/>
      <c r="E109" s="514"/>
      <c r="F109" s="514"/>
      <c r="G109" s="514"/>
      <c r="H109" s="514"/>
      <c r="I109" s="514"/>
      <c r="J109" s="515"/>
      <c r="K109" s="527" t="s">
        <v>161</v>
      </c>
      <c r="L109" s="528"/>
      <c r="M109" s="528"/>
      <c r="N109" s="528"/>
      <c r="O109" s="529"/>
      <c r="P109" s="516" t="s">
        <v>161</v>
      </c>
      <c r="Q109" s="517"/>
      <c r="R109" s="517"/>
      <c r="S109" s="517"/>
      <c r="T109" s="517"/>
      <c r="U109" s="517"/>
      <c r="V109" s="517"/>
      <c r="W109" s="517"/>
      <c r="X109" s="518"/>
      <c r="Y109" s="519">
        <v>0</v>
      </c>
      <c r="Z109" s="520"/>
      <c r="AA109" s="520"/>
      <c r="AB109" s="521">
        <v>0</v>
      </c>
      <c r="AC109" s="522"/>
      <c r="AD109" s="523"/>
      <c r="AE109" s="524" t="s">
        <v>161</v>
      </c>
      <c r="AF109" s="525"/>
      <c r="AG109" s="525"/>
      <c r="AH109" s="525"/>
      <c r="AI109" s="525"/>
      <c r="AJ109" s="525"/>
      <c r="AK109" s="525"/>
      <c r="AL109" s="525"/>
      <c r="AM109" s="526"/>
    </row>
    <row r="110" spans="1:39" ht="39.950000000000003" customHeight="1" x14ac:dyDescent="0.25">
      <c r="A110" s="89">
        <f t="shared" si="1"/>
        <v>98</v>
      </c>
      <c r="B110" s="511" t="s">
        <v>374</v>
      </c>
      <c r="C110" s="512"/>
      <c r="D110" s="513"/>
      <c r="E110" s="514"/>
      <c r="F110" s="514"/>
      <c r="G110" s="514"/>
      <c r="H110" s="514"/>
      <c r="I110" s="514"/>
      <c r="J110" s="515"/>
      <c r="K110" s="527" t="s">
        <v>161</v>
      </c>
      <c r="L110" s="528"/>
      <c r="M110" s="528"/>
      <c r="N110" s="528"/>
      <c r="O110" s="529"/>
      <c r="P110" s="516" t="s">
        <v>161</v>
      </c>
      <c r="Q110" s="517"/>
      <c r="R110" s="517"/>
      <c r="S110" s="517"/>
      <c r="T110" s="517"/>
      <c r="U110" s="517"/>
      <c r="V110" s="517"/>
      <c r="W110" s="517"/>
      <c r="X110" s="518"/>
      <c r="Y110" s="519">
        <v>0</v>
      </c>
      <c r="Z110" s="520"/>
      <c r="AA110" s="520"/>
      <c r="AB110" s="521">
        <v>0</v>
      </c>
      <c r="AC110" s="522"/>
      <c r="AD110" s="523"/>
      <c r="AE110" s="524" t="s">
        <v>161</v>
      </c>
      <c r="AF110" s="525"/>
      <c r="AG110" s="525"/>
      <c r="AH110" s="525"/>
      <c r="AI110" s="525"/>
      <c r="AJ110" s="525"/>
      <c r="AK110" s="525"/>
      <c r="AL110" s="525"/>
      <c r="AM110" s="526"/>
    </row>
    <row r="111" spans="1:39" ht="39.950000000000003" customHeight="1" x14ac:dyDescent="0.25">
      <c r="A111" s="89">
        <f t="shared" si="1"/>
        <v>99</v>
      </c>
      <c r="B111" s="511" t="s">
        <v>374</v>
      </c>
      <c r="C111" s="512"/>
      <c r="D111" s="513"/>
      <c r="E111" s="514"/>
      <c r="F111" s="514"/>
      <c r="G111" s="514"/>
      <c r="H111" s="514"/>
      <c r="I111" s="514"/>
      <c r="J111" s="515"/>
      <c r="K111" s="527" t="s">
        <v>161</v>
      </c>
      <c r="L111" s="528"/>
      <c r="M111" s="528"/>
      <c r="N111" s="528"/>
      <c r="O111" s="529"/>
      <c r="P111" s="516" t="s">
        <v>161</v>
      </c>
      <c r="Q111" s="517"/>
      <c r="R111" s="517"/>
      <c r="S111" s="517"/>
      <c r="T111" s="517"/>
      <c r="U111" s="517"/>
      <c r="V111" s="517"/>
      <c r="W111" s="517"/>
      <c r="X111" s="518"/>
      <c r="Y111" s="519">
        <v>0</v>
      </c>
      <c r="Z111" s="520"/>
      <c r="AA111" s="520"/>
      <c r="AB111" s="521">
        <v>0</v>
      </c>
      <c r="AC111" s="522"/>
      <c r="AD111" s="523"/>
      <c r="AE111" s="524" t="s">
        <v>161</v>
      </c>
      <c r="AF111" s="525"/>
      <c r="AG111" s="525"/>
      <c r="AH111" s="525"/>
      <c r="AI111" s="525"/>
      <c r="AJ111" s="525"/>
      <c r="AK111" s="525"/>
      <c r="AL111" s="525"/>
      <c r="AM111" s="526"/>
    </row>
    <row r="112" spans="1:39" ht="39.950000000000003" customHeight="1" x14ac:dyDescent="0.25">
      <c r="A112" s="89">
        <f t="shared" si="1"/>
        <v>100</v>
      </c>
      <c r="B112" s="511" t="s">
        <v>374</v>
      </c>
      <c r="C112" s="512"/>
      <c r="D112" s="513"/>
      <c r="E112" s="514"/>
      <c r="F112" s="514"/>
      <c r="G112" s="514"/>
      <c r="H112" s="514"/>
      <c r="I112" s="514"/>
      <c r="J112" s="515"/>
      <c r="K112" s="527" t="s">
        <v>161</v>
      </c>
      <c r="L112" s="528"/>
      <c r="M112" s="528"/>
      <c r="N112" s="528"/>
      <c r="O112" s="529"/>
      <c r="P112" s="516" t="s">
        <v>161</v>
      </c>
      <c r="Q112" s="517"/>
      <c r="R112" s="517"/>
      <c r="S112" s="517"/>
      <c r="T112" s="517"/>
      <c r="U112" s="517"/>
      <c r="V112" s="517"/>
      <c r="W112" s="517"/>
      <c r="X112" s="518"/>
      <c r="Y112" s="519">
        <v>0</v>
      </c>
      <c r="Z112" s="520"/>
      <c r="AA112" s="520"/>
      <c r="AB112" s="521">
        <v>0</v>
      </c>
      <c r="AC112" s="522"/>
      <c r="AD112" s="523"/>
      <c r="AE112" s="524" t="s">
        <v>161</v>
      </c>
      <c r="AF112" s="525"/>
      <c r="AG112" s="525"/>
      <c r="AH112" s="525"/>
      <c r="AI112" s="525"/>
      <c r="AJ112" s="525"/>
      <c r="AK112" s="525"/>
      <c r="AL112" s="525"/>
      <c r="AM112" s="526"/>
    </row>
    <row r="113" spans="1:39" ht="39.950000000000003" customHeight="1" x14ac:dyDescent="0.25">
      <c r="A113" s="89">
        <f t="shared" si="1"/>
        <v>101</v>
      </c>
      <c r="B113" s="511" t="s">
        <v>374</v>
      </c>
      <c r="C113" s="512"/>
      <c r="D113" s="513"/>
      <c r="E113" s="514"/>
      <c r="F113" s="514"/>
      <c r="G113" s="514"/>
      <c r="H113" s="514"/>
      <c r="I113" s="514"/>
      <c r="J113" s="515"/>
      <c r="K113" s="527" t="s">
        <v>161</v>
      </c>
      <c r="L113" s="528"/>
      <c r="M113" s="528"/>
      <c r="N113" s="528"/>
      <c r="O113" s="529"/>
      <c r="P113" s="516" t="s">
        <v>161</v>
      </c>
      <c r="Q113" s="517"/>
      <c r="R113" s="517"/>
      <c r="S113" s="517"/>
      <c r="T113" s="517"/>
      <c r="U113" s="517"/>
      <c r="V113" s="517"/>
      <c r="W113" s="517"/>
      <c r="X113" s="518"/>
      <c r="Y113" s="519">
        <v>0</v>
      </c>
      <c r="Z113" s="520"/>
      <c r="AA113" s="520"/>
      <c r="AB113" s="521">
        <v>0</v>
      </c>
      <c r="AC113" s="522"/>
      <c r="AD113" s="523"/>
      <c r="AE113" s="524" t="s">
        <v>161</v>
      </c>
      <c r="AF113" s="525"/>
      <c r="AG113" s="525"/>
      <c r="AH113" s="525"/>
      <c r="AI113" s="525"/>
      <c r="AJ113" s="525"/>
      <c r="AK113" s="525"/>
      <c r="AL113" s="525"/>
      <c r="AM113" s="526"/>
    </row>
    <row r="114" spans="1:39" ht="39.950000000000003" customHeight="1" x14ac:dyDescent="0.25">
      <c r="A114" s="89">
        <f t="shared" si="1"/>
        <v>102</v>
      </c>
      <c r="B114" s="511" t="s">
        <v>374</v>
      </c>
      <c r="C114" s="512"/>
      <c r="D114" s="513"/>
      <c r="E114" s="514"/>
      <c r="F114" s="514"/>
      <c r="G114" s="514"/>
      <c r="H114" s="514"/>
      <c r="I114" s="514"/>
      <c r="J114" s="515"/>
      <c r="K114" s="527" t="s">
        <v>161</v>
      </c>
      <c r="L114" s="528"/>
      <c r="M114" s="528"/>
      <c r="N114" s="528"/>
      <c r="O114" s="529"/>
      <c r="P114" s="516" t="s">
        <v>161</v>
      </c>
      <c r="Q114" s="517"/>
      <c r="R114" s="517"/>
      <c r="S114" s="517"/>
      <c r="T114" s="517"/>
      <c r="U114" s="517"/>
      <c r="V114" s="517"/>
      <c r="W114" s="517"/>
      <c r="X114" s="518"/>
      <c r="Y114" s="519">
        <v>0</v>
      </c>
      <c r="Z114" s="520"/>
      <c r="AA114" s="520"/>
      <c r="AB114" s="521">
        <v>0</v>
      </c>
      <c r="AC114" s="522"/>
      <c r="AD114" s="523"/>
      <c r="AE114" s="524" t="s">
        <v>161</v>
      </c>
      <c r="AF114" s="525"/>
      <c r="AG114" s="525"/>
      <c r="AH114" s="525"/>
      <c r="AI114" s="525"/>
      <c r="AJ114" s="525"/>
      <c r="AK114" s="525"/>
      <c r="AL114" s="525"/>
      <c r="AM114" s="526"/>
    </row>
    <row r="115" spans="1:39" ht="39.950000000000003" customHeight="1" x14ac:dyDescent="0.25">
      <c r="A115" s="89">
        <f t="shared" si="1"/>
        <v>103</v>
      </c>
      <c r="B115" s="511" t="s">
        <v>374</v>
      </c>
      <c r="C115" s="512"/>
      <c r="D115" s="513"/>
      <c r="E115" s="514"/>
      <c r="F115" s="514"/>
      <c r="G115" s="514"/>
      <c r="H115" s="514"/>
      <c r="I115" s="514"/>
      <c r="J115" s="515"/>
      <c r="K115" s="527" t="s">
        <v>161</v>
      </c>
      <c r="L115" s="528"/>
      <c r="M115" s="528"/>
      <c r="N115" s="528"/>
      <c r="O115" s="529"/>
      <c r="P115" s="516" t="s">
        <v>161</v>
      </c>
      <c r="Q115" s="517"/>
      <c r="R115" s="517"/>
      <c r="S115" s="517"/>
      <c r="T115" s="517"/>
      <c r="U115" s="517"/>
      <c r="V115" s="517"/>
      <c r="W115" s="517"/>
      <c r="X115" s="518"/>
      <c r="Y115" s="519">
        <v>0</v>
      </c>
      <c r="Z115" s="520"/>
      <c r="AA115" s="520"/>
      <c r="AB115" s="521">
        <v>0</v>
      </c>
      <c r="AC115" s="522"/>
      <c r="AD115" s="523"/>
      <c r="AE115" s="524" t="s">
        <v>161</v>
      </c>
      <c r="AF115" s="525"/>
      <c r="AG115" s="525"/>
      <c r="AH115" s="525"/>
      <c r="AI115" s="525"/>
      <c r="AJ115" s="525"/>
      <c r="AK115" s="525"/>
      <c r="AL115" s="525"/>
      <c r="AM115" s="526"/>
    </row>
    <row r="116" spans="1:39" ht="39.950000000000003" customHeight="1" x14ac:dyDescent="0.25">
      <c r="A116" s="89">
        <f t="shared" si="1"/>
        <v>104</v>
      </c>
      <c r="B116" s="511" t="s">
        <v>374</v>
      </c>
      <c r="C116" s="512"/>
      <c r="D116" s="513"/>
      <c r="E116" s="514"/>
      <c r="F116" s="514"/>
      <c r="G116" s="514"/>
      <c r="H116" s="514"/>
      <c r="I116" s="514"/>
      <c r="J116" s="515"/>
      <c r="K116" s="527" t="s">
        <v>161</v>
      </c>
      <c r="L116" s="528"/>
      <c r="M116" s="528"/>
      <c r="N116" s="528"/>
      <c r="O116" s="529"/>
      <c r="P116" s="516" t="s">
        <v>161</v>
      </c>
      <c r="Q116" s="517"/>
      <c r="R116" s="517"/>
      <c r="S116" s="517"/>
      <c r="T116" s="517"/>
      <c r="U116" s="517"/>
      <c r="V116" s="517"/>
      <c r="W116" s="517"/>
      <c r="X116" s="518"/>
      <c r="Y116" s="519">
        <v>0</v>
      </c>
      <c r="Z116" s="520"/>
      <c r="AA116" s="520"/>
      <c r="AB116" s="521">
        <v>0</v>
      </c>
      <c r="AC116" s="522"/>
      <c r="AD116" s="523"/>
      <c r="AE116" s="524" t="s">
        <v>161</v>
      </c>
      <c r="AF116" s="525"/>
      <c r="AG116" s="525"/>
      <c r="AH116" s="525"/>
      <c r="AI116" s="525"/>
      <c r="AJ116" s="525"/>
      <c r="AK116" s="525"/>
      <c r="AL116" s="525"/>
      <c r="AM116" s="526"/>
    </row>
    <row r="117" spans="1:39" ht="39.950000000000003" customHeight="1" x14ac:dyDescent="0.25">
      <c r="A117" s="89">
        <f t="shared" si="1"/>
        <v>105</v>
      </c>
      <c r="B117" s="511" t="s">
        <v>374</v>
      </c>
      <c r="C117" s="512"/>
      <c r="D117" s="513"/>
      <c r="E117" s="514"/>
      <c r="F117" s="514"/>
      <c r="G117" s="514"/>
      <c r="H117" s="514"/>
      <c r="I117" s="514"/>
      <c r="J117" s="515"/>
      <c r="K117" s="527" t="s">
        <v>161</v>
      </c>
      <c r="L117" s="528"/>
      <c r="M117" s="528"/>
      <c r="N117" s="528"/>
      <c r="O117" s="529"/>
      <c r="P117" s="516" t="s">
        <v>161</v>
      </c>
      <c r="Q117" s="517"/>
      <c r="R117" s="517"/>
      <c r="S117" s="517"/>
      <c r="T117" s="517"/>
      <c r="U117" s="517"/>
      <c r="V117" s="517"/>
      <c r="W117" s="517"/>
      <c r="X117" s="518"/>
      <c r="Y117" s="519">
        <v>0</v>
      </c>
      <c r="Z117" s="520"/>
      <c r="AA117" s="520"/>
      <c r="AB117" s="521">
        <v>0</v>
      </c>
      <c r="AC117" s="522"/>
      <c r="AD117" s="523"/>
      <c r="AE117" s="524" t="s">
        <v>161</v>
      </c>
      <c r="AF117" s="525"/>
      <c r="AG117" s="525"/>
      <c r="AH117" s="525"/>
      <c r="AI117" s="525"/>
      <c r="AJ117" s="525"/>
      <c r="AK117" s="525"/>
      <c r="AL117" s="525"/>
      <c r="AM117" s="526"/>
    </row>
    <row r="118" spans="1:39" ht="39.950000000000003" customHeight="1" x14ac:dyDescent="0.25">
      <c r="A118" s="89">
        <f t="shared" si="1"/>
        <v>106</v>
      </c>
      <c r="B118" s="511" t="s">
        <v>374</v>
      </c>
      <c r="C118" s="512"/>
      <c r="D118" s="513"/>
      <c r="E118" s="514"/>
      <c r="F118" s="514"/>
      <c r="G118" s="514"/>
      <c r="H118" s="514"/>
      <c r="I118" s="514"/>
      <c r="J118" s="515"/>
      <c r="K118" s="527" t="s">
        <v>161</v>
      </c>
      <c r="L118" s="528"/>
      <c r="M118" s="528"/>
      <c r="N118" s="528"/>
      <c r="O118" s="529"/>
      <c r="P118" s="516" t="s">
        <v>161</v>
      </c>
      <c r="Q118" s="517"/>
      <c r="R118" s="517"/>
      <c r="S118" s="517"/>
      <c r="T118" s="517"/>
      <c r="U118" s="517"/>
      <c r="V118" s="517"/>
      <c r="W118" s="517"/>
      <c r="X118" s="518"/>
      <c r="Y118" s="519">
        <v>0</v>
      </c>
      <c r="Z118" s="520"/>
      <c r="AA118" s="520"/>
      <c r="AB118" s="521">
        <v>0</v>
      </c>
      <c r="AC118" s="522"/>
      <c r="AD118" s="523"/>
      <c r="AE118" s="524" t="s">
        <v>161</v>
      </c>
      <c r="AF118" s="525"/>
      <c r="AG118" s="525"/>
      <c r="AH118" s="525"/>
      <c r="AI118" s="525"/>
      <c r="AJ118" s="525"/>
      <c r="AK118" s="525"/>
      <c r="AL118" s="525"/>
      <c r="AM118" s="526"/>
    </row>
    <row r="119" spans="1:39" ht="39.950000000000003" customHeight="1" x14ac:dyDescent="0.25">
      <c r="A119" s="89">
        <f t="shared" si="1"/>
        <v>107</v>
      </c>
      <c r="B119" s="511" t="s">
        <v>374</v>
      </c>
      <c r="C119" s="512"/>
      <c r="D119" s="513"/>
      <c r="E119" s="514"/>
      <c r="F119" s="514"/>
      <c r="G119" s="514"/>
      <c r="H119" s="514"/>
      <c r="I119" s="514"/>
      <c r="J119" s="515"/>
      <c r="K119" s="527" t="s">
        <v>161</v>
      </c>
      <c r="L119" s="528"/>
      <c r="M119" s="528"/>
      <c r="N119" s="528"/>
      <c r="O119" s="529"/>
      <c r="P119" s="516" t="s">
        <v>161</v>
      </c>
      <c r="Q119" s="517"/>
      <c r="R119" s="517"/>
      <c r="S119" s="517"/>
      <c r="T119" s="517"/>
      <c r="U119" s="517"/>
      <c r="V119" s="517"/>
      <c r="W119" s="517"/>
      <c r="X119" s="518"/>
      <c r="Y119" s="519">
        <v>0</v>
      </c>
      <c r="Z119" s="520"/>
      <c r="AA119" s="520"/>
      <c r="AB119" s="521">
        <v>0</v>
      </c>
      <c r="AC119" s="522"/>
      <c r="AD119" s="523"/>
      <c r="AE119" s="524" t="s">
        <v>161</v>
      </c>
      <c r="AF119" s="525"/>
      <c r="AG119" s="525"/>
      <c r="AH119" s="525"/>
      <c r="AI119" s="525"/>
      <c r="AJ119" s="525"/>
      <c r="AK119" s="525"/>
      <c r="AL119" s="525"/>
      <c r="AM119" s="526"/>
    </row>
    <row r="120" spans="1:39" ht="39.950000000000003" customHeight="1" x14ac:dyDescent="0.25">
      <c r="A120" s="89">
        <f t="shared" si="1"/>
        <v>108</v>
      </c>
      <c r="B120" s="511" t="s">
        <v>374</v>
      </c>
      <c r="C120" s="512"/>
      <c r="D120" s="513"/>
      <c r="E120" s="514"/>
      <c r="F120" s="514"/>
      <c r="G120" s="514"/>
      <c r="H120" s="514"/>
      <c r="I120" s="514"/>
      <c r="J120" s="515"/>
      <c r="K120" s="527" t="s">
        <v>161</v>
      </c>
      <c r="L120" s="528"/>
      <c r="M120" s="528"/>
      <c r="N120" s="528"/>
      <c r="O120" s="529"/>
      <c r="P120" s="516" t="s">
        <v>161</v>
      </c>
      <c r="Q120" s="517"/>
      <c r="R120" s="517"/>
      <c r="S120" s="517"/>
      <c r="T120" s="517"/>
      <c r="U120" s="517"/>
      <c r="V120" s="517"/>
      <c r="W120" s="517"/>
      <c r="X120" s="518"/>
      <c r="Y120" s="519">
        <v>0</v>
      </c>
      <c r="Z120" s="520"/>
      <c r="AA120" s="520"/>
      <c r="AB120" s="521">
        <v>0</v>
      </c>
      <c r="AC120" s="522"/>
      <c r="AD120" s="523"/>
      <c r="AE120" s="524" t="s">
        <v>161</v>
      </c>
      <c r="AF120" s="525"/>
      <c r="AG120" s="525"/>
      <c r="AH120" s="525"/>
      <c r="AI120" s="525"/>
      <c r="AJ120" s="525"/>
      <c r="AK120" s="525"/>
      <c r="AL120" s="525"/>
      <c r="AM120" s="526"/>
    </row>
    <row r="121" spans="1:39" ht="39.950000000000003" customHeight="1" x14ac:dyDescent="0.25">
      <c r="A121" s="89">
        <f t="shared" si="1"/>
        <v>109</v>
      </c>
      <c r="B121" s="511" t="s">
        <v>374</v>
      </c>
      <c r="C121" s="512"/>
      <c r="D121" s="513"/>
      <c r="E121" s="514"/>
      <c r="F121" s="514"/>
      <c r="G121" s="514"/>
      <c r="H121" s="514"/>
      <c r="I121" s="514"/>
      <c r="J121" s="515"/>
      <c r="K121" s="527" t="s">
        <v>161</v>
      </c>
      <c r="L121" s="528"/>
      <c r="M121" s="528"/>
      <c r="N121" s="528"/>
      <c r="O121" s="529"/>
      <c r="P121" s="516" t="s">
        <v>161</v>
      </c>
      <c r="Q121" s="517"/>
      <c r="R121" s="517"/>
      <c r="S121" s="517"/>
      <c r="T121" s="517"/>
      <c r="U121" s="517"/>
      <c r="V121" s="517"/>
      <c r="W121" s="517"/>
      <c r="X121" s="518"/>
      <c r="Y121" s="519">
        <v>0</v>
      </c>
      <c r="Z121" s="520"/>
      <c r="AA121" s="520"/>
      <c r="AB121" s="521">
        <v>0</v>
      </c>
      <c r="AC121" s="522"/>
      <c r="AD121" s="523"/>
      <c r="AE121" s="524" t="s">
        <v>161</v>
      </c>
      <c r="AF121" s="525"/>
      <c r="AG121" s="525"/>
      <c r="AH121" s="525"/>
      <c r="AI121" s="525"/>
      <c r="AJ121" s="525"/>
      <c r="AK121" s="525"/>
      <c r="AL121" s="525"/>
      <c r="AM121" s="526"/>
    </row>
    <row r="122" spans="1:39" ht="39.950000000000003" customHeight="1" x14ac:dyDescent="0.25">
      <c r="A122" s="89">
        <f t="shared" si="1"/>
        <v>110</v>
      </c>
      <c r="B122" s="511" t="s">
        <v>374</v>
      </c>
      <c r="C122" s="512"/>
      <c r="D122" s="513"/>
      <c r="E122" s="514"/>
      <c r="F122" s="514"/>
      <c r="G122" s="514"/>
      <c r="H122" s="514"/>
      <c r="I122" s="514"/>
      <c r="J122" s="515"/>
      <c r="K122" s="527" t="s">
        <v>161</v>
      </c>
      <c r="L122" s="528"/>
      <c r="M122" s="528"/>
      <c r="N122" s="528"/>
      <c r="O122" s="529"/>
      <c r="P122" s="516" t="s">
        <v>161</v>
      </c>
      <c r="Q122" s="517"/>
      <c r="R122" s="517"/>
      <c r="S122" s="517"/>
      <c r="T122" s="517"/>
      <c r="U122" s="517"/>
      <c r="V122" s="517"/>
      <c r="W122" s="517"/>
      <c r="X122" s="518"/>
      <c r="Y122" s="519">
        <v>0</v>
      </c>
      <c r="Z122" s="520"/>
      <c r="AA122" s="520"/>
      <c r="AB122" s="521">
        <v>0</v>
      </c>
      <c r="AC122" s="522"/>
      <c r="AD122" s="523"/>
      <c r="AE122" s="524" t="s">
        <v>161</v>
      </c>
      <c r="AF122" s="525"/>
      <c r="AG122" s="525"/>
      <c r="AH122" s="525"/>
      <c r="AI122" s="525"/>
      <c r="AJ122" s="525"/>
      <c r="AK122" s="525"/>
      <c r="AL122" s="525"/>
      <c r="AM122" s="526"/>
    </row>
    <row r="123" spans="1:39" ht="39.950000000000003" customHeight="1" x14ac:dyDescent="0.25">
      <c r="A123" s="89">
        <f t="shared" si="1"/>
        <v>111</v>
      </c>
      <c r="B123" s="511" t="s">
        <v>374</v>
      </c>
      <c r="C123" s="512"/>
      <c r="D123" s="513"/>
      <c r="E123" s="514"/>
      <c r="F123" s="514"/>
      <c r="G123" s="514"/>
      <c r="H123" s="514"/>
      <c r="I123" s="514"/>
      <c r="J123" s="515"/>
      <c r="K123" s="527" t="s">
        <v>161</v>
      </c>
      <c r="L123" s="528"/>
      <c r="M123" s="528"/>
      <c r="N123" s="528"/>
      <c r="O123" s="529"/>
      <c r="P123" s="516" t="s">
        <v>161</v>
      </c>
      <c r="Q123" s="517"/>
      <c r="R123" s="517"/>
      <c r="S123" s="517"/>
      <c r="T123" s="517"/>
      <c r="U123" s="517"/>
      <c r="V123" s="517"/>
      <c r="W123" s="517"/>
      <c r="X123" s="518"/>
      <c r="Y123" s="519">
        <v>0</v>
      </c>
      <c r="Z123" s="520"/>
      <c r="AA123" s="520"/>
      <c r="AB123" s="521">
        <v>0</v>
      </c>
      <c r="AC123" s="522"/>
      <c r="AD123" s="523"/>
      <c r="AE123" s="524" t="s">
        <v>161</v>
      </c>
      <c r="AF123" s="525"/>
      <c r="AG123" s="525"/>
      <c r="AH123" s="525"/>
      <c r="AI123" s="525"/>
      <c r="AJ123" s="525"/>
      <c r="AK123" s="525"/>
      <c r="AL123" s="525"/>
      <c r="AM123" s="526"/>
    </row>
    <row r="124" spans="1:39" ht="39.950000000000003" customHeight="1" x14ac:dyDescent="0.25">
      <c r="A124" s="89">
        <f t="shared" si="1"/>
        <v>112</v>
      </c>
      <c r="B124" s="511" t="s">
        <v>374</v>
      </c>
      <c r="C124" s="512"/>
      <c r="D124" s="513"/>
      <c r="E124" s="514"/>
      <c r="F124" s="514"/>
      <c r="G124" s="514"/>
      <c r="H124" s="514"/>
      <c r="I124" s="514"/>
      <c r="J124" s="515"/>
      <c r="K124" s="527" t="s">
        <v>161</v>
      </c>
      <c r="L124" s="528"/>
      <c r="M124" s="528"/>
      <c r="N124" s="528"/>
      <c r="O124" s="529"/>
      <c r="P124" s="516" t="s">
        <v>161</v>
      </c>
      <c r="Q124" s="517"/>
      <c r="R124" s="517"/>
      <c r="S124" s="517"/>
      <c r="T124" s="517"/>
      <c r="U124" s="517"/>
      <c r="V124" s="517"/>
      <c r="W124" s="517"/>
      <c r="X124" s="518"/>
      <c r="Y124" s="519">
        <v>0</v>
      </c>
      <c r="Z124" s="520"/>
      <c r="AA124" s="520"/>
      <c r="AB124" s="521">
        <v>0</v>
      </c>
      <c r="AC124" s="522"/>
      <c r="AD124" s="523"/>
      <c r="AE124" s="524" t="s">
        <v>161</v>
      </c>
      <c r="AF124" s="525"/>
      <c r="AG124" s="525"/>
      <c r="AH124" s="525"/>
      <c r="AI124" s="525"/>
      <c r="AJ124" s="525"/>
      <c r="AK124" s="525"/>
      <c r="AL124" s="525"/>
      <c r="AM124" s="526"/>
    </row>
    <row r="125" spans="1:39" ht="39.950000000000003" customHeight="1" x14ac:dyDescent="0.25">
      <c r="A125" s="89">
        <f t="shared" si="1"/>
        <v>113</v>
      </c>
      <c r="B125" s="511" t="s">
        <v>374</v>
      </c>
      <c r="C125" s="512"/>
      <c r="D125" s="513"/>
      <c r="E125" s="514"/>
      <c r="F125" s="514"/>
      <c r="G125" s="514"/>
      <c r="H125" s="514"/>
      <c r="I125" s="514"/>
      <c r="J125" s="515"/>
      <c r="K125" s="527" t="s">
        <v>161</v>
      </c>
      <c r="L125" s="528"/>
      <c r="M125" s="528"/>
      <c r="N125" s="528"/>
      <c r="O125" s="529"/>
      <c r="P125" s="516" t="s">
        <v>161</v>
      </c>
      <c r="Q125" s="517"/>
      <c r="R125" s="517"/>
      <c r="S125" s="517"/>
      <c r="T125" s="517"/>
      <c r="U125" s="517"/>
      <c r="V125" s="517"/>
      <c r="W125" s="517"/>
      <c r="X125" s="518"/>
      <c r="Y125" s="519">
        <v>0</v>
      </c>
      <c r="Z125" s="520"/>
      <c r="AA125" s="520"/>
      <c r="AB125" s="521">
        <v>0</v>
      </c>
      <c r="AC125" s="522"/>
      <c r="AD125" s="523"/>
      <c r="AE125" s="524" t="s">
        <v>161</v>
      </c>
      <c r="AF125" s="525"/>
      <c r="AG125" s="525"/>
      <c r="AH125" s="525"/>
      <c r="AI125" s="525"/>
      <c r="AJ125" s="525"/>
      <c r="AK125" s="525"/>
      <c r="AL125" s="525"/>
      <c r="AM125" s="526"/>
    </row>
    <row r="126" spans="1:39" ht="39.950000000000003" customHeight="1" x14ac:dyDescent="0.25">
      <c r="A126" s="89">
        <f t="shared" si="1"/>
        <v>114</v>
      </c>
      <c r="B126" s="511" t="s">
        <v>374</v>
      </c>
      <c r="C126" s="512"/>
      <c r="D126" s="513"/>
      <c r="E126" s="514"/>
      <c r="F126" s="514"/>
      <c r="G126" s="514"/>
      <c r="H126" s="514"/>
      <c r="I126" s="514"/>
      <c r="J126" s="515"/>
      <c r="K126" s="527" t="s">
        <v>161</v>
      </c>
      <c r="L126" s="528"/>
      <c r="M126" s="528"/>
      <c r="N126" s="528"/>
      <c r="O126" s="529"/>
      <c r="P126" s="516" t="s">
        <v>161</v>
      </c>
      <c r="Q126" s="517"/>
      <c r="R126" s="517"/>
      <c r="S126" s="517"/>
      <c r="T126" s="517"/>
      <c r="U126" s="517"/>
      <c r="V126" s="517"/>
      <c r="W126" s="517"/>
      <c r="X126" s="518"/>
      <c r="Y126" s="519">
        <v>0</v>
      </c>
      <c r="Z126" s="520"/>
      <c r="AA126" s="520"/>
      <c r="AB126" s="521">
        <v>0</v>
      </c>
      <c r="AC126" s="522"/>
      <c r="AD126" s="523"/>
      <c r="AE126" s="524" t="s">
        <v>161</v>
      </c>
      <c r="AF126" s="525"/>
      <c r="AG126" s="525"/>
      <c r="AH126" s="525"/>
      <c r="AI126" s="525"/>
      <c r="AJ126" s="525"/>
      <c r="AK126" s="525"/>
      <c r="AL126" s="525"/>
      <c r="AM126" s="526"/>
    </row>
    <row r="127" spans="1:39" ht="39.950000000000003" customHeight="1" x14ac:dyDescent="0.25">
      <c r="A127" s="89">
        <f t="shared" si="1"/>
        <v>115</v>
      </c>
      <c r="B127" s="511" t="s">
        <v>374</v>
      </c>
      <c r="C127" s="512"/>
      <c r="D127" s="513"/>
      <c r="E127" s="514"/>
      <c r="F127" s="514"/>
      <c r="G127" s="514"/>
      <c r="H127" s="514"/>
      <c r="I127" s="514"/>
      <c r="J127" s="515"/>
      <c r="K127" s="527" t="s">
        <v>161</v>
      </c>
      <c r="L127" s="528"/>
      <c r="M127" s="528"/>
      <c r="N127" s="528"/>
      <c r="O127" s="529"/>
      <c r="P127" s="516" t="s">
        <v>161</v>
      </c>
      <c r="Q127" s="517"/>
      <c r="R127" s="517"/>
      <c r="S127" s="517"/>
      <c r="T127" s="517"/>
      <c r="U127" s="517"/>
      <c r="V127" s="517"/>
      <c r="W127" s="517"/>
      <c r="X127" s="518"/>
      <c r="Y127" s="519">
        <v>0</v>
      </c>
      <c r="Z127" s="520"/>
      <c r="AA127" s="520"/>
      <c r="AB127" s="521">
        <v>0</v>
      </c>
      <c r="AC127" s="522"/>
      <c r="AD127" s="523"/>
      <c r="AE127" s="524" t="s">
        <v>161</v>
      </c>
      <c r="AF127" s="525"/>
      <c r="AG127" s="525"/>
      <c r="AH127" s="525"/>
      <c r="AI127" s="525"/>
      <c r="AJ127" s="525"/>
      <c r="AK127" s="525"/>
      <c r="AL127" s="525"/>
      <c r="AM127" s="526"/>
    </row>
    <row r="128" spans="1:39" ht="39.950000000000003" customHeight="1" x14ac:dyDescent="0.25">
      <c r="A128" s="89">
        <f t="shared" si="1"/>
        <v>116</v>
      </c>
      <c r="B128" s="511" t="s">
        <v>374</v>
      </c>
      <c r="C128" s="512"/>
      <c r="D128" s="513"/>
      <c r="E128" s="514"/>
      <c r="F128" s="514"/>
      <c r="G128" s="514"/>
      <c r="H128" s="514"/>
      <c r="I128" s="514"/>
      <c r="J128" s="515"/>
      <c r="K128" s="527" t="s">
        <v>161</v>
      </c>
      <c r="L128" s="528"/>
      <c r="M128" s="528"/>
      <c r="N128" s="528"/>
      <c r="O128" s="529"/>
      <c r="P128" s="516" t="s">
        <v>161</v>
      </c>
      <c r="Q128" s="517"/>
      <c r="R128" s="517"/>
      <c r="S128" s="517"/>
      <c r="T128" s="517"/>
      <c r="U128" s="517"/>
      <c r="V128" s="517"/>
      <c r="W128" s="517"/>
      <c r="X128" s="518"/>
      <c r="Y128" s="519">
        <v>0</v>
      </c>
      <c r="Z128" s="520"/>
      <c r="AA128" s="520"/>
      <c r="AB128" s="521">
        <v>0</v>
      </c>
      <c r="AC128" s="522"/>
      <c r="AD128" s="523"/>
      <c r="AE128" s="524" t="s">
        <v>161</v>
      </c>
      <c r="AF128" s="525"/>
      <c r="AG128" s="525"/>
      <c r="AH128" s="525"/>
      <c r="AI128" s="525"/>
      <c r="AJ128" s="525"/>
      <c r="AK128" s="525"/>
      <c r="AL128" s="525"/>
      <c r="AM128" s="526"/>
    </row>
    <row r="129" spans="1:39" ht="39.950000000000003" customHeight="1" x14ac:dyDescent="0.25">
      <c r="A129" s="89">
        <f t="shared" si="1"/>
        <v>117</v>
      </c>
      <c r="B129" s="511" t="s">
        <v>374</v>
      </c>
      <c r="C129" s="512"/>
      <c r="D129" s="513"/>
      <c r="E129" s="514"/>
      <c r="F129" s="514"/>
      <c r="G129" s="514"/>
      <c r="H129" s="514"/>
      <c r="I129" s="514"/>
      <c r="J129" s="515"/>
      <c r="K129" s="527" t="s">
        <v>161</v>
      </c>
      <c r="L129" s="528"/>
      <c r="M129" s="528"/>
      <c r="N129" s="528"/>
      <c r="O129" s="529"/>
      <c r="P129" s="516" t="s">
        <v>161</v>
      </c>
      <c r="Q129" s="517"/>
      <c r="R129" s="517"/>
      <c r="S129" s="517"/>
      <c r="T129" s="517"/>
      <c r="U129" s="517"/>
      <c r="V129" s="517"/>
      <c r="W129" s="517"/>
      <c r="X129" s="518"/>
      <c r="Y129" s="519">
        <v>0</v>
      </c>
      <c r="Z129" s="520"/>
      <c r="AA129" s="520"/>
      <c r="AB129" s="521">
        <v>0</v>
      </c>
      <c r="AC129" s="522"/>
      <c r="AD129" s="523"/>
      <c r="AE129" s="524" t="s">
        <v>161</v>
      </c>
      <c r="AF129" s="525"/>
      <c r="AG129" s="525"/>
      <c r="AH129" s="525"/>
      <c r="AI129" s="525"/>
      <c r="AJ129" s="525"/>
      <c r="AK129" s="525"/>
      <c r="AL129" s="525"/>
      <c r="AM129" s="526"/>
    </row>
    <row r="130" spans="1:39" ht="39.950000000000003" customHeight="1" x14ac:dyDescent="0.25">
      <c r="A130" s="89">
        <f t="shared" si="1"/>
        <v>118</v>
      </c>
      <c r="B130" s="511" t="s">
        <v>374</v>
      </c>
      <c r="C130" s="512"/>
      <c r="D130" s="513"/>
      <c r="E130" s="514"/>
      <c r="F130" s="514"/>
      <c r="G130" s="514"/>
      <c r="H130" s="514"/>
      <c r="I130" s="514"/>
      <c r="J130" s="515"/>
      <c r="K130" s="527" t="s">
        <v>161</v>
      </c>
      <c r="L130" s="528"/>
      <c r="M130" s="528"/>
      <c r="N130" s="528"/>
      <c r="O130" s="529"/>
      <c r="P130" s="516" t="s">
        <v>161</v>
      </c>
      <c r="Q130" s="517"/>
      <c r="R130" s="517"/>
      <c r="S130" s="517"/>
      <c r="T130" s="517"/>
      <c r="U130" s="517"/>
      <c r="V130" s="517"/>
      <c r="W130" s="517"/>
      <c r="X130" s="518"/>
      <c r="Y130" s="519">
        <v>0</v>
      </c>
      <c r="Z130" s="520"/>
      <c r="AA130" s="520"/>
      <c r="AB130" s="521">
        <v>0</v>
      </c>
      <c r="AC130" s="522"/>
      <c r="AD130" s="523"/>
      <c r="AE130" s="524" t="s">
        <v>161</v>
      </c>
      <c r="AF130" s="525"/>
      <c r="AG130" s="525"/>
      <c r="AH130" s="525"/>
      <c r="AI130" s="525"/>
      <c r="AJ130" s="525"/>
      <c r="AK130" s="525"/>
      <c r="AL130" s="525"/>
      <c r="AM130" s="526"/>
    </row>
    <row r="131" spans="1:39" ht="39.950000000000003" customHeight="1" x14ac:dyDescent="0.25">
      <c r="A131" s="89">
        <f t="shared" si="1"/>
        <v>119</v>
      </c>
      <c r="B131" s="511" t="s">
        <v>374</v>
      </c>
      <c r="C131" s="512"/>
      <c r="D131" s="513"/>
      <c r="E131" s="514"/>
      <c r="F131" s="514"/>
      <c r="G131" s="514"/>
      <c r="H131" s="514"/>
      <c r="I131" s="514"/>
      <c r="J131" s="515"/>
      <c r="K131" s="527" t="s">
        <v>161</v>
      </c>
      <c r="L131" s="528"/>
      <c r="M131" s="528"/>
      <c r="N131" s="528"/>
      <c r="O131" s="529"/>
      <c r="P131" s="516" t="s">
        <v>161</v>
      </c>
      <c r="Q131" s="517"/>
      <c r="R131" s="517"/>
      <c r="S131" s="517"/>
      <c r="T131" s="517"/>
      <c r="U131" s="517"/>
      <c r="V131" s="517"/>
      <c r="W131" s="517"/>
      <c r="X131" s="518"/>
      <c r="Y131" s="519">
        <v>0</v>
      </c>
      <c r="Z131" s="520"/>
      <c r="AA131" s="520"/>
      <c r="AB131" s="521">
        <v>0</v>
      </c>
      <c r="AC131" s="522"/>
      <c r="AD131" s="523"/>
      <c r="AE131" s="524" t="s">
        <v>161</v>
      </c>
      <c r="AF131" s="525"/>
      <c r="AG131" s="525"/>
      <c r="AH131" s="525"/>
      <c r="AI131" s="525"/>
      <c r="AJ131" s="525"/>
      <c r="AK131" s="525"/>
      <c r="AL131" s="525"/>
      <c r="AM131" s="526"/>
    </row>
    <row r="132" spans="1:39" ht="39.950000000000003" customHeight="1" x14ac:dyDescent="0.25">
      <c r="A132" s="89">
        <f t="shared" si="1"/>
        <v>120</v>
      </c>
      <c r="B132" s="511" t="s">
        <v>374</v>
      </c>
      <c r="C132" s="512"/>
      <c r="D132" s="513"/>
      <c r="E132" s="514"/>
      <c r="F132" s="514"/>
      <c r="G132" s="514"/>
      <c r="H132" s="514"/>
      <c r="I132" s="514"/>
      <c r="J132" s="515"/>
      <c r="K132" s="527" t="s">
        <v>161</v>
      </c>
      <c r="L132" s="528"/>
      <c r="M132" s="528"/>
      <c r="N132" s="528"/>
      <c r="O132" s="529"/>
      <c r="P132" s="516" t="s">
        <v>161</v>
      </c>
      <c r="Q132" s="517"/>
      <c r="R132" s="517"/>
      <c r="S132" s="517"/>
      <c r="T132" s="517"/>
      <c r="U132" s="517"/>
      <c r="V132" s="517"/>
      <c r="W132" s="517"/>
      <c r="X132" s="518"/>
      <c r="Y132" s="519">
        <v>0</v>
      </c>
      <c r="Z132" s="520"/>
      <c r="AA132" s="520"/>
      <c r="AB132" s="521">
        <v>0</v>
      </c>
      <c r="AC132" s="522"/>
      <c r="AD132" s="523"/>
      <c r="AE132" s="524" t="s">
        <v>161</v>
      </c>
      <c r="AF132" s="525"/>
      <c r="AG132" s="525"/>
      <c r="AH132" s="525"/>
      <c r="AI132" s="525"/>
      <c r="AJ132" s="525"/>
      <c r="AK132" s="525"/>
      <c r="AL132" s="525"/>
      <c r="AM132" s="526"/>
    </row>
    <row r="133" spans="1:39" ht="39.950000000000003" customHeight="1" x14ac:dyDescent="0.25">
      <c r="A133" s="89">
        <f t="shared" si="1"/>
        <v>121</v>
      </c>
      <c r="B133" s="511" t="s">
        <v>374</v>
      </c>
      <c r="C133" s="512"/>
      <c r="D133" s="513"/>
      <c r="E133" s="514"/>
      <c r="F133" s="514"/>
      <c r="G133" s="514"/>
      <c r="H133" s="514"/>
      <c r="I133" s="514"/>
      <c r="J133" s="515"/>
      <c r="K133" s="527" t="s">
        <v>161</v>
      </c>
      <c r="L133" s="528"/>
      <c r="M133" s="528"/>
      <c r="N133" s="528"/>
      <c r="O133" s="529"/>
      <c r="P133" s="516" t="s">
        <v>161</v>
      </c>
      <c r="Q133" s="517"/>
      <c r="R133" s="517"/>
      <c r="S133" s="517"/>
      <c r="T133" s="517"/>
      <c r="U133" s="517"/>
      <c r="V133" s="517"/>
      <c r="W133" s="517"/>
      <c r="X133" s="518"/>
      <c r="Y133" s="519">
        <v>0</v>
      </c>
      <c r="Z133" s="520"/>
      <c r="AA133" s="520"/>
      <c r="AB133" s="521">
        <v>0</v>
      </c>
      <c r="AC133" s="522"/>
      <c r="AD133" s="523"/>
      <c r="AE133" s="524" t="s">
        <v>161</v>
      </c>
      <c r="AF133" s="525"/>
      <c r="AG133" s="525"/>
      <c r="AH133" s="525"/>
      <c r="AI133" s="525"/>
      <c r="AJ133" s="525"/>
      <c r="AK133" s="525"/>
      <c r="AL133" s="525"/>
      <c r="AM133" s="526"/>
    </row>
    <row r="134" spans="1:39" ht="39.950000000000003" customHeight="1" x14ac:dyDescent="0.25">
      <c r="A134" s="89">
        <f t="shared" si="1"/>
        <v>122</v>
      </c>
      <c r="B134" s="511" t="s">
        <v>374</v>
      </c>
      <c r="C134" s="512"/>
      <c r="D134" s="513"/>
      <c r="E134" s="514"/>
      <c r="F134" s="514"/>
      <c r="G134" s="514"/>
      <c r="H134" s="514"/>
      <c r="I134" s="514"/>
      <c r="J134" s="515"/>
      <c r="K134" s="527" t="s">
        <v>161</v>
      </c>
      <c r="L134" s="528"/>
      <c r="M134" s="528"/>
      <c r="N134" s="528"/>
      <c r="O134" s="529"/>
      <c r="P134" s="516" t="s">
        <v>161</v>
      </c>
      <c r="Q134" s="517"/>
      <c r="R134" s="517"/>
      <c r="S134" s="517"/>
      <c r="T134" s="517"/>
      <c r="U134" s="517"/>
      <c r="V134" s="517"/>
      <c r="W134" s="517"/>
      <c r="X134" s="518"/>
      <c r="Y134" s="519">
        <v>0</v>
      </c>
      <c r="Z134" s="520"/>
      <c r="AA134" s="520"/>
      <c r="AB134" s="521">
        <v>0</v>
      </c>
      <c r="AC134" s="522"/>
      <c r="AD134" s="523"/>
      <c r="AE134" s="524" t="s">
        <v>161</v>
      </c>
      <c r="AF134" s="525"/>
      <c r="AG134" s="525"/>
      <c r="AH134" s="525"/>
      <c r="AI134" s="525"/>
      <c r="AJ134" s="525"/>
      <c r="AK134" s="525"/>
      <c r="AL134" s="525"/>
      <c r="AM134" s="526"/>
    </row>
    <row r="135" spans="1:39" ht="39.950000000000003" customHeight="1" x14ac:dyDescent="0.25">
      <c r="A135" s="89">
        <f t="shared" si="1"/>
        <v>123</v>
      </c>
      <c r="B135" s="511" t="s">
        <v>374</v>
      </c>
      <c r="C135" s="512"/>
      <c r="D135" s="513"/>
      <c r="E135" s="514"/>
      <c r="F135" s="514"/>
      <c r="G135" s="514"/>
      <c r="H135" s="514"/>
      <c r="I135" s="514"/>
      <c r="J135" s="515"/>
      <c r="K135" s="527" t="s">
        <v>161</v>
      </c>
      <c r="L135" s="528"/>
      <c r="M135" s="528"/>
      <c r="N135" s="528"/>
      <c r="O135" s="529"/>
      <c r="P135" s="516" t="s">
        <v>161</v>
      </c>
      <c r="Q135" s="517"/>
      <c r="R135" s="517"/>
      <c r="S135" s="517"/>
      <c r="T135" s="517"/>
      <c r="U135" s="517"/>
      <c r="V135" s="517"/>
      <c r="W135" s="517"/>
      <c r="X135" s="518"/>
      <c r="Y135" s="519">
        <v>0</v>
      </c>
      <c r="Z135" s="520"/>
      <c r="AA135" s="520"/>
      <c r="AB135" s="521">
        <v>0</v>
      </c>
      <c r="AC135" s="522"/>
      <c r="AD135" s="523"/>
      <c r="AE135" s="524" t="s">
        <v>161</v>
      </c>
      <c r="AF135" s="525"/>
      <c r="AG135" s="525"/>
      <c r="AH135" s="525"/>
      <c r="AI135" s="525"/>
      <c r="AJ135" s="525"/>
      <c r="AK135" s="525"/>
      <c r="AL135" s="525"/>
      <c r="AM135" s="526"/>
    </row>
    <row r="136" spans="1:39" ht="39.950000000000003" customHeight="1" x14ac:dyDescent="0.25">
      <c r="A136" s="89">
        <f t="shared" si="1"/>
        <v>124</v>
      </c>
      <c r="B136" s="511" t="s">
        <v>374</v>
      </c>
      <c r="C136" s="512"/>
      <c r="D136" s="513"/>
      <c r="E136" s="514"/>
      <c r="F136" s="514"/>
      <c r="G136" s="514"/>
      <c r="H136" s="514"/>
      <c r="I136" s="514"/>
      <c r="J136" s="515"/>
      <c r="K136" s="527" t="s">
        <v>161</v>
      </c>
      <c r="L136" s="528"/>
      <c r="M136" s="528"/>
      <c r="N136" s="528"/>
      <c r="O136" s="529"/>
      <c r="P136" s="516" t="s">
        <v>161</v>
      </c>
      <c r="Q136" s="517"/>
      <c r="R136" s="517"/>
      <c r="S136" s="517"/>
      <c r="T136" s="517"/>
      <c r="U136" s="517"/>
      <c r="V136" s="517"/>
      <c r="W136" s="517"/>
      <c r="X136" s="518"/>
      <c r="Y136" s="519">
        <v>0</v>
      </c>
      <c r="Z136" s="520"/>
      <c r="AA136" s="520"/>
      <c r="AB136" s="521">
        <v>0</v>
      </c>
      <c r="AC136" s="522"/>
      <c r="AD136" s="523"/>
      <c r="AE136" s="524" t="s">
        <v>161</v>
      </c>
      <c r="AF136" s="525"/>
      <c r="AG136" s="525"/>
      <c r="AH136" s="525"/>
      <c r="AI136" s="525"/>
      <c r="AJ136" s="525"/>
      <c r="AK136" s="525"/>
      <c r="AL136" s="525"/>
      <c r="AM136" s="526"/>
    </row>
    <row r="137" spans="1:39" ht="39.950000000000003" customHeight="1" x14ac:dyDescent="0.25">
      <c r="A137" s="89">
        <f t="shared" si="1"/>
        <v>125</v>
      </c>
      <c r="B137" s="511" t="s">
        <v>374</v>
      </c>
      <c r="C137" s="512"/>
      <c r="D137" s="513"/>
      <c r="E137" s="514"/>
      <c r="F137" s="514"/>
      <c r="G137" s="514"/>
      <c r="H137" s="514"/>
      <c r="I137" s="514"/>
      <c r="J137" s="515"/>
      <c r="K137" s="527" t="s">
        <v>161</v>
      </c>
      <c r="L137" s="528"/>
      <c r="M137" s="528"/>
      <c r="N137" s="528"/>
      <c r="O137" s="529"/>
      <c r="P137" s="516" t="s">
        <v>161</v>
      </c>
      <c r="Q137" s="517"/>
      <c r="R137" s="517"/>
      <c r="S137" s="517"/>
      <c r="T137" s="517"/>
      <c r="U137" s="517"/>
      <c r="V137" s="517"/>
      <c r="W137" s="517"/>
      <c r="X137" s="518"/>
      <c r="Y137" s="519">
        <v>0</v>
      </c>
      <c r="Z137" s="520"/>
      <c r="AA137" s="520"/>
      <c r="AB137" s="521">
        <v>0</v>
      </c>
      <c r="AC137" s="522"/>
      <c r="AD137" s="523"/>
      <c r="AE137" s="524" t="s">
        <v>161</v>
      </c>
      <c r="AF137" s="525"/>
      <c r="AG137" s="525"/>
      <c r="AH137" s="525"/>
      <c r="AI137" s="525"/>
      <c r="AJ137" s="525"/>
      <c r="AK137" s="525"/>
      <c r="AL137" s="525"/>
      <c r="AM137" s="526"/>
    </row>
    <row r="138" spans="1:39" ht="39.950000000000003" customHeight="1" x14ac:dyDescent="0.25">
      <c r="A138" s="89">
        <f t="shared" si="1"/>
        <v>126</v>
      </c>
      <c r="B138" s="511" t="s">
        <v>374</v>
      </c>
      <c r="C138" s="512"/>
      <c r="D138" s="513"/>
      <c r="E138" s="514"/>
      <c r="F138" s="514"/>
      <c r="G138" s="514"/>
      <c r="H138" s="514"/>
      <c r="I138" s="514"/>
      <c r="J138" s="515"/>
      <c r="K138" s="527" t="s">
        <v>161</v>
      </c>
      <c r="L138" s="528"/>
      <c r="M138" s="528"/>
      <c r="N138" s="528"/>
      <c r="O138" s="529"/>
      <c r="P138" s="516" t="s">
        <v>161</v>
      </c>
      <c r="Q138" s="517"/>
      <c r="R138" s="517"/>
      <c r="S138" s="517"/>
      <c r="T138" s="517"/>
      <c r="U138" s="517"/>
      <c r="V138" s="517"/>
      <c r="W138" s="517"/>
      <c r="X138" s="518"/>
      <c r="Y138" s="519">
        <v>0</v>
      </c>
      <c r="Z138" s="520"/>
      <c r="AA138" s="520"/>
      <c r="AB138" s="521">
        <v>0</v>
      </c>
      <c r="AC138" s="522"/>
      <c r="AD138" s="523"/>
      <c r="AE138" s="524" t="s">
        <v>161</v>
      </c>
      <c r="AF138" s="525"/>
      <c r="AG138" s="525"/>
      <c r="AH138" s="525"/>
      <c r="AI138" s="525"/>
      <c r="AJ138" s="525"/>
      <c r="AK138" s="525"/>
      <c r="AL138" s="525"/>
      <c r="AM138" s="526"/>
    </row>
    <row r="139" spans="1:39" ht="39.950000000000003" customHeight="1" x14ac:dyDescent="0.25">
      <c r="A139" s="89">
        <f t="shared" si="1"/>
        <v>127</v>
      </c>
      <c r="B139" s="511" t="s">
        <v>374</v>
      </c>
      <c r="C139" s="512"/>
      <c r="D139" s="513"/>
      <c r="E139" s="514"/>
      <c r="F139" s="514"/>
      <c r="G139" s="514"/>
      <c r="H139" s="514"/>
      <c r="I139" s="514"/>
      <c r="J139" s="515"/>
      <c r="K139" s="527" t="s">
        <v>161</v>
      </c>
      <c r="L139" s="528"/>
      <c r="M139" s="528"/>
      <c r="N139" s="528"/>
      <c r="O139" s="529"/>
      <c r="P139" s="516" t="s">
        <v>161</v>
      </c>
      <c r="Q139" s="517"/>
      <c r="R139" s="517"/>
      <c r="S139" s="517"/>
      <c r="T139" s="517"/>
      <c r="U139" s="517"/>
      <c r="V139" s="517"/>
      <c r="W139" s="517"/>
      <c r="X139" s="518"/>
      <c r="Y139" s="519">
        <v>0</v>
      </c>
      <c r="Z139" s="520"/>
      <c r="AA139" s="520"/>
      <c r="AB139" s="521">
        <v>0</v>
      </c>
      <c r="AC139" s="522"/>
      <c r="AD139" s="523"/>
      <c r="AE139" s="524" t="s">
        <v>161</v>
      </c>
      <c r="AF139" s="525"/>
      <c r="AG139" s="525"/>
      <c r="AH139" s="525"/>
      <c r="AI139" s="525"/>
      <c r="AJ139" s="525"/>
      <c r="AK139" s="525"/>
      <c r="AL139" s="525"/>
      <c r="AM139" s="526"/>
    </row>
    <row r="140" spans="1:39" ht="39.950000000000003" customHeight="1" x14ac:dyDescent="0.25">
      <c r="A140" s="89">
        <f t="shared" si="1"/>
        <v>128</v>
      </c>
      <c r="B140" s="511" t="s">
        <v>374</v>
      </c>
      <c r="C140" s="512"/>
      <c r="D140" s="513"/>
      <c r="E140" s="514"/>
      <c r="F140" s="514"/>
      <c r="G140" s="514"/>
      <c r="H140" s="514"/>
      <c r="I140" s="514"/>
      <c r="J140" s="515"/>
      <c r="K140" s="527" t="s">
        <v>161</v>
      </c>
      <c r="L140" s="528"/>
      <c r="M140" s="528"/>
      <c r="N140" s="528"/>
      <c r="O140" s="529"/>
      <c r="P140" s="516" t="s">
        <v>161</v>
      </c>
      <c r="Q140" s="517"/>
      <c r="R140" s="517"/>
      <c r="S140" s="517"/>
      <c r="T140" s="517"/>
      <c r="U140" s="517"/>
      <c r="V140" s="517"/>
      <c r="W140" s="517"/>
      <c r="X140" s="518"/>
      <c r="Y140" s="519">
        <v>0</v>
      </c>
      <c r="Z140" s="520"/>
      <c r="AA140" s="520"/>
      <c r="AB140" s="521">
        <v>0</v>
      </c>
      <c r="AC140" s="522"/>
      <c r="AD140" s="523"/>
      <c r="AE140" s="524" t="s">
        <v>161</v>
      </c>
      <c r="AF140" s="525"/>
      <c r="AG140" s="525"/>
      <c r="AH140" s="525"/>
      <c r="AI140" s="525"/>
      <c r="AJ140" s="525"/>
      <c r="AK140" s="525"/>
      <c r="AL140" s="525"/>
      <c r="AM140" s="526"/>
    </row>
    <row r="141" spans="1:39" ht="39.950000000000003" customHeight="1" x14ac:dyDescent="0.25">
      <c r="A141" s="89">
        <f t="shared" si="1"/>
        <v>129</v>
      </c>
      <c r="B141" s="511" t="s">
        <v>374</v>
      </c>
      <c r="C141" s="512"/>
      <c r="D141" s="513"/>
      <c r="E141" s="514"/>
      <c r="F141" s="514"/>
      <c r="G141" s="514"/>
      <c r="H141" s="514"/>
      <c r="I141" s="514"/>
      <c r="J141" s="515"/>
      <c r="K141" s="527" t="s">
        <v>161</v>
      </c>
      <c r="L141" s="528"/>
      <c r="M141" s="528"/>
      <c r="N141" s="528"/>
      <c r="O141" s="529"/>
      <c r="P141" s="516" t="s">
        <v>161</v>
      </c>
      <c r="Q141" s="517"/>
      <c r="R141" s="517"/>
      <c r="S141" s="517"/>
      <c r="T141" s="517"/>
      <c r="U141" s="517"/>
      <c r="V141" s="517"/>
      <c r="W141" s="517"/>
      <c r="X141" s="518"/>
      <c r="Y141" s="519">
        <v>0</v>
      </c>
      <c r="Z141" s="520"/>
      <c r="AA141" s="520"/>
      <c r="AB141" s="521">
        <v>0</v>
      </c>
      <c r="AC141" s="522"/>
      <c r="AD141" s="523"/>
      <c r="AE141" s="524" t="s">
        <v>161</v>
      </c>
      <c r="AF141" s="525"/>
      <c r="AG141" s="525"/>
      <c r="AH141" s="525"/>
      <c r="AI141" s="525"/>
      <c r="AJ141" s="525"/>
      <c r="AK141" s="525"/>
      <c r="AL141" s="525"/>
      <c r="AM141" s="526"/>
    </row>
    <row r="142" spans="1:39" ht="39.950000000000003" customHeight="1" x14ac:dyDescent="0.25">
      <c r="A142" s="89">
        <f t="shared" si="1"/>
        <v>130</v>
      </c>
      <c r="B142" s="511" t="s">
        <v>374</v>
      </c>
      <c r="C142" s="512"/>
      <c r="D142" s="513"/>
      <c r="E142" s="514"/>
      <c r="F142" s="514"/>
      <c r="G142" s="514"/>
      <c r="H142" s="514"/>
      <c r="I142" s="514"/>
      <c r="J142" s="515"/>
      <c r="K142" s="527" t="s">
        <v>161</v>
      </c>
      <c r="L142" s="528"/>
      <c r="M142" s="528"/>
      <c r="N142" s="528"/>
      <c r="O142" s="529"/>
      <c r="P142" s="516" t="s">
        <v>161</v>
      </c>
      <c r="Q142" s="517"/>
      <c r="R142" s="517"/>
      <c r="S142" s="517"/>
      <c r="T142" s="517"/>
      <c r="U142" s="517"/>
      <c r="V142" s="517"/>
      <c r="W142" s="517"/>
      <c r="X142" s="518"/>
      <c r="Y142" s="519">
        <v>0</v>
      </c>
      <c r="Z142" s="520"/>
      <c r="AA142" s="520"/>
      <c r="AB142" s="521">
        <v>0</v>
      </c>
      <c r="AC142" s="522"/>
      <c r="AD142" s="523"/>
      <c r="AE142" s="524" t="s">
        <v>161</v>
      </c>
      <c r="AF142" s="525"/>
      <c r="AG142" s="525"/>
      <c r="AH142" s="525"/>
      <c r="AI142" s="525"/>
      <c r="AJ142" s="525"/>
      <c r="AK142" s="525"/>
      <c r="AL142" s="525"/>
      <c r="AM142" s="526"/>
    </row>
    <row r="143" spans="1:39" ht="39.950000000000003" customHeight="1" x14ac:dyDescent="0.25">
      <c r="A143" s="89">
        <f t="shared" ref="A143:A206" si="2">ROW(A131)</f>
        <v>131</v>
      </c>
      <c r="B143" s="511" t="s">
        <v>374</v>
      </c>
      <c r="C143" s="512"/>
      <c r="D143" s="513"/>
      <c r="E143" s="514"/>
      <c r="F143" s="514"/>
      <c r="G143" s="514"/>
      <c r="H143" s="514"/>
      <c r="I143" s="514"/>
      <c r="J143" s="515"/>
      <c r="K143" s="527" t="s">
        <v>161</v>
      </c>
      <c r="L143" s="528"/>
      <c r="M143" s="528"/>
      <c r="N143" s="528"/>
      <c r="O143" s="529"/>
      <c r="P143" s="516" t="s">
        <v>161</v>
      </c>
      <c r="Q143" s="517"/>
      <c r="R143" s="517"/>
      <c r="S143" s="517"/>
      <c r="T143" s="517"/>
      <c r="U143" s="517"/>
      <c r="V143" s="517"/>
      <c r="W143" s="517"/>
      <c r="X143" s="518"/>
      <c r="Y143" s="519">
        <v>0</v>
      </c>
      <c r="Z143" s="520"/>
      <c r="AA143" s="520"/>
      <c r="AB143" s="521">
        <v>0</v>
      </c>
      <c r="AC143" s="522"/>
      <c r="AD143" s="523"/>
      <c r="AE143" s="524" t="s">
        <v>161</v>
      </c>
      <c r="AF143" s="525"/>
      <c r="AG143" s="525"/>
      <c r="AH143" s="525"/>
      <c r="AI143" s="525"/>
      <c r="AJ143" s="525"/>
      <c r="AK143" s="525"/>
      <c r="AL143" s="525"/>
      <c r="AM143" s="526"/>
    </row>
    <row r="144" spans="1:39" ht="39.950000000000003" customHeight="1" x14ac:dyDescent="0.25">
      <c r="A144" s="89">
        <f t="shared" si="2"/>
        <v>132</v>
      </c>
      <c r="B144" s="511" t="s">
        <v>374</v>
      </c>
      <c r="C144" s="512"/>
      <c r="D144" s="513"/>
      <c r="E144" s="514"/>
      <c r="F144" s="514"/>
      <c r="G144" s="514"/>
      <c r="H144" s="514"/>
      <c r="I144" s="514"/>
      <c r="J144" s="515"/>
      <c r="K144" s="527" t="s">
        <v>161</v>
      </c>
      <c r="L144" s="528"/>
      <c r="M144" s="528"/>
      <c r="N144" s="528"/>
      <c r="O144" s="529"/>
      <c r="P144" s="516" t="s">
        <v>161</v>
      </c>
      <c r="Q144" s="517"/>
      <c r="R144" s="517"/>
      <c r="S144" s="517"/>
      <c r="T144" s="517"/>
      <c r="U144" s="517"/>
      <c r="V144" s="517"/>
      <c r="W144" s="517"/>
      <c r="X144" s="518"/>
      <c r="Y144" s="519">
        <v>0</v>
      </c>
      <c r="Z144" s="520"/>
      <c r="AA144" s="520"/>
      <c r="AB144" s="521">
        <v>0</v>
      </c>
      <c r="AC144" s="522"/>
      <c r="AD144" s="523"/>
      <c r="AE144" s="524" t="s">
        <v>161</v>
      </c>
      <c r="AF144" s="525"/>
      <c r="AG144" s="525"/>
      <c r="AH144" s="525"/>
      <c r="AI144" s="525"/>
      <c r="AJ144" s="525"/>
      <c r="AK144" s="525"/>
      <c r="AL144" s="525"/>
      <c r="AM144" s="526"/>
    </row>
    <row r="145" spans="1:39" ht="39.950000000000003" customHeight="1" x14ac:dyDescent="0.25">
      <c r="A145" s="89">
        <f t="shared" si="2"/>
        <v>133</v>
      </c>
      <c r="B145" s="511" t="s">
        <v>374</v>
      </c>
      <c r="C145" s="512"/>
      <c r="D145" s="513"/>
      <c r="E145" s="514"/>
      <c r="F145" s="514"/>
      <c r="G145" s="514"/>
      <c r="H145" s="514"/>
      <c r="I145" s="514"/>
      <c r="J145" s="515"/>
      <c r="K145" s="527" t="s">
        <v>161</v>
      </c>
      <c r="L145" s="528"/>
      <c r="M145" s="528"/>
      <c r="N145" s="528"/>
      <c r="O145" s="529"/>
      <c r="P145" s="516" t="s">
        <v>161</v>
      </c>
      <c r="Q145" s="517"/>
      <c r="R145" s="517"/>
      <c r="S145" s="517"/>
      <c r="T145" s="517"/>
      <c r="U145" s="517"/>
      <c r="V145" s="517"/>
      <c r="W145" s="517"/>
      <c r="X145" s="518"/>
      <c r="Y145" s="519">
        <v>0</v>
      </c>
      <c r="Z145" s="520"/>
      <c r="AA145" s="520"/>
      <c r="AB145" s="521">
        <v>0</v>
      </c>
      <c r="AC145" s="522"/>
      <c r="AD145" s="523"/>
      <c r="AE145" s="524" t="s">
        <v>161</v>
      </c>
      <c r="AF145" s="525"/>
      <c r="AG145" s="525"/>
      <c r="AH145" s="525"/>
      <c r="AI145" s="525"/>
      <c r="AJ145" s="525"/>
      <c r="AK145" s="525"/>
      <c r="AL145" s="525"/>
      <c r="AM145" s="526"/>
    </row>
    <row r="146" spans="1:39" ht="39.950000000000003" customHeight="1" x14ac:dyDescent="0.25">
      <c r="A146" s="89">
        <f t="shared" si="2"/>
        <v>134</v>
      </c>
      <c r="B146" s="511" t="s">
        <v>374</v>
      </c>
      <c r="C146" s="512"/>
      <c r="D146" s="513"/>
      <c r="E146" s="514"/>
      <c r="F146" s="514"/>
      <c r="G146" s="514"/>
      <c r="H146" s="514"/>
      <c r="I146" s="514"/>
      <c r="J146" s="515"/>
      <c r="K146" s="527" t="s">
        <v>161</v>
      </c>
      <c r="L146" s="528"/>
      <c r="M146" s="528"/>
      <c r="N146" s="528"/>
      <c r="O146" s="529"/>
      <c r="P146" s="516" t="s">
        <v>161</v>
      </c>
      <c r="Q146" s="517"/>
      <c r="R146" s="517"/>
      <c r="S146" s="517"/>
      <c r="T146" s="517"/>
      <c r="U146" s="517"/>
      <c r="V146" s="517"/>
      <c r="W146" s="517"/>
      <c r="X146" s="518"/>
      <c r="Y146" s="519">
        <v>0</v>
      </c>
      <c r="Z146" s="520"/>
      <c r="AA146" s="520"/>
      <c r="AB146" s="521">
        <v>0</v>
      </c>
      <c r="AC146" s="522"/>
      <c r="AD146" s="523"/>
      <c r="AE146" s="524" t="s">
        <v>161</v>
      </c>
      <c r="AF146" s="525"/>
      <c r="AG146" s="525"/>
      <c r="AH146" s="525"/>
      <c r="AI146" s="525"/>
      <c r="AJ146" s="525"/>
      <c r="AK146" s="525"/>
      <c r="AL146" s="525"/>
      <c r="AM146" s="526"/>
    </row>
    <row r="147" spans="1:39" ht="39.950000000000003" customHeight="1" x14ac:dyDescent="0.25">
      <c r="A147" s="89">
        <f t="shared" si="2"/>
        <v>135</v>
      </c>
      <c r="B147" s="511" t="s">
        <v>374</v>
      </c>
      <c r="C147" s="512"/>
      <c r="D147" s="513"/>
      <c r="E147" s="514"/>
      <c r="F147" s="514"/>
      <c r="G147" s="514"/>
      <c r="H147" s="514"/>
      <c r="I147" s="514"/>
      <c r="J147" s="515"/>
      <c r="K147" s="527" t="s">
        <v>161</v>
      </c>
      <c r="L147" s="528"/>
      <c r="M147" s="528"/>
      <c r="N147" s="528"/>
      <c r="O147" s="529"/>
      <c r="P147" s="516" t="s">
        <v>161</v>
      </c>
      <c r="Q147" s="517"/>
      <c r="R147" s="517"/>
      <c r="S147" s="517"/>
      <c r="T147" s="517"/>
      <c r="U147" s="517"/>
      <c r="V147" s="517"/>
      <c r="W147" s="517"/>
      <c r="X147" s="518"/>
      <c r="Y147" s="519">
        <v>0</v>
      </c>
      <c r="Z147" s="520"/>
      <c r="AA147" s="520"/>
      <c r="AB147" s="521">
        <v>0</v>
      </c>
      <c r="AC147" s="522"/>
      <c r="AD147" s="523"/>
      <c r="AE147" s="524" t="s">
        <v>161</v>
      </c>
      <c r="AF147" s="525"/>
      <c r="AG147" s="525"/>
      <c r="AH147" s="525"/>
      <c r="AI147" s="525"/>
      <c r="AJ147" s="525"/>
      <c r="AK147" s="525"/>
      <c r="AL147" s="525"/>
      <c r="AM147" s="526"/>
    </row>
    <row r="148" spans="1:39" ht="39.950000000000003" customHeight="1" x14ac:dyDescent="0.25">
      <c r="A148" s="89">
        <f t="shared" si="2"/>
        <v>136</v>
      </c>
      <c r="B148" s="511" t="s">
        <v>374</v>
      </c>
      <c r="C148" s="512"/>
      <c r="D148" s="513"/>
      <c r="E148" s="514"/>
      <c r="F148" s="514"/>
      <c r="G148" s="514"/>
      <c r="H148" s="514"/>
      <c r="I148" s="514"/>
      <c r="J148" s="515"/>
      <c r="K148" s="527" t="s">
        <v>161</v>
      </c>
      <c r="L148" s="528"/>
      <c r="M148" s="528"/>
      <c r="N148" s="528"/>
      <c r="O148" s="529"/>
      <c r="P148" s="516" t="s">
        <v>161</v>
      </c>
      <c r="Q148" s="517"/>
      <c r="R148" s="517"/>
      <c r="S148" s="517"/>
      <c r="T148" s="517"/>
      <c r="U148" s="517"/>
      <c r="V148" s="517"/>
      <c r="W148" s="517"/>
      <c r="X148" s="518"/>
      <c r="Y148" s="519">
        <v>0</v>
      </c>
      <c r="Z148" s="520"/>
      <c r="AA148" s="520"/>
      <c r="AB148" s="521">
        <v>0</v>
      </c>
      <c r="AC148" s="522"/>
      <c r="AD148" s="523"/>
      <c r="AE148" s="524" t="s">
        <v>161</v>
      </c>
      <c r="AF148" s="525"/>
      <c r="AG148" s="525"/>
      <c r="AH148" s="525"/>
      <c r="AI148" s="525"/>
      <c r="AJ148" s="525"/>
      <c r="AK148" s="525"/>
      <c r="AL148" s="525"/>
      <c r="AM148" s="526"/>
    </row>
    <row r="149" spans="1:39" ht="39.950000000000003" customHeight="1" x14ac:dyDescent="0.25">
      <c r="A149" s="89">
        <f t="shared" si="2"/>
        <v>137</v>
      </c>
      <c r="B149" s="511" t="s">
        <v>374</v>
      </c>
      <c r="C149" s="512"/>
      <c r="D149" s="513"/>
      <c r="E149" s="514"/>
      <c r="F149" s="514"/>
      <c r="G149" s="514"/>
      <c r="H149" s="514"/>
      <c r="I149" s="514"/>
      <c r="J149" s="515"/>
      <c r="K149" s="527" t="s">
        <v>161</v>
      </c>
      <c r="L149" s="528"/>
      <c r="M149" s="528"/>
      <c r="N149" s="528"/>
      <c r="O149" s="529"/>
      <c r="P149" s="516" t="s">
        <v>161</v>
      </c>
      <c r="Q149" s="517"/>
      <c r="R149" s="517"/>
      <c r="S149" s="517"/>
      <c r="T149" s="517"/>
      <c r="U149" s="517"/>
      <c r="V149" s="517"/>
      <c r="W149" s="517"/>
      <c r="X149" s="518"/>
      <c r="Y149" s="519">
        <v>0</v>
      </c>
      <c r="Z149" s="520"/>
      <c r="AA149" s="520"/>
      <c r="AB149" s="521">
        <v>0</v>
      </c>
      <c r="AC149" s="522"/>
      <c r="AD149" s="523"/>
      <c r="AE149" s="524" t="s">
        <v>161</v>
      </c>
      <c r="AF149" s="525"/>
      <c r="AG149" s="525"/>
      <c r="AH149" s="525"/>
      <c r="AI149" s="525"/>
      <c r="AJ149" s="525"/>
      <c r="AK149" s="525"/>
      <c r="AL149" s="525"/>
      <c r="AM149" s="526"/>
    </row>
    <row r="150" spans="1:39" ht="39.950000000000003" customHeight="1" x14ac:dyDescent="0.25">
      <c r="A150" s="89">
        <f t="shared" si="2"/>
        <v>138</v>
      </c>
      <c r="B150" s="511" t="s">
        <v>374</v>
      </c>
      <c r="C150" s="512"/>
      <c r="D150" s="513"/>
      <c r="E150" s="514"/>
      <c r="F150" s="514"/>
      <c r="G150" s="514"/>
      <c r="H150" s="514"/>
      <c r="I150" s="514"/>
      <c r="J150" s="515"/>
      <c r="K150" s="527" t="s">
        <v>161</v>
      </c>
      <c r="L150" s="528"/>
      <c r="M150" s="528"/>
      <c r="N150" s="528"/>
      <c r="O150" s="529"/>
      <c r="P150" s="516" t="s">
        <v>161</v>
      </c>
      <c r="Q150" s="517"/>
      <c r="R150" s="517"/>
      <c r="S150" s="517"/>
      <c r="T150" s="517"/>
      <c r="U150" s="517"/>
      <c r="V150" s="517"/>
      <c r="W150" s="517"/>
      <c r="X150" s="518"/>
      <c r="Y150" s="519">
        <v>0</v>
      </c>
      <c r="Z150" s="520"/>
      <c r="AA150" s="520"/>
      <c r="AB150" s="521">
        <v>0</v>
      </c>
      <c r="AC150" s="522"/>
      <c r="AD150" s="523"/>
      <c r="AE150" s="524" t="s">
        <v>161</v>
      </c>
      <c r="AF150" s="525"/>
      <c r="AG150" s="525"/>
      <c r="AH150" s="525"/>
      <c r="AI150" s="525"/>
      <c r="AJ150" s="525"/>
      <c r="AK150" s="525"/>
      <c r="AL150" s="525"/>
      <c r="AM150" s="526"/>
    </row>
    <row r="151" spans="1:39" ht="39.950000000000003" customHeight="1" x14ac:dyDescent="0.25">
      <c r="A151" s="89">
        <f t="shared" si="2"/>
        <v>139</v>
      </c>
      <c r="B151" s="511" t="s">
        <v>374</v>
      </c>
      <c r="C151" s="512"/>
      <c r="D151" s="513"/>
      <c r="E151" s="514"/>
      <c r="F151" s="514"/>
      <c r="G151" s="514"/>
      <c r="H151" s="514"/>
      <c r="I151" s="514"/>
      <c r="J151" s="515"/>
      <c r="K151" s="527" t="s">
        <v>161</v>
      </c>
      <c r="L151" s="528"/>
      <c r="M151" s="528"/>
      <c r="N151" s="528"/>
      <c r="O151" s="529"/>
      <c r="P151" s="516" t="s">
        <v>161</v>
      </c>
      <c r="Q151" s="517"/>
      <c r="R151" s="517"/>
      <c r="S151" s="517"/>
      <c r="T151" s="517"/>
      <c r="U151" s="517"/>
      <c r="V151" s="517"/>
      <c r="W151" s="517"/>
      <c r="X151" s="518"/>
      <c r="Y151" s="519">
        <v>0</v>
      </c>
      <c r="Z151" s="520"/>
      <c r="AA151" s="520"/>
      <c r="AB151" s="521">
        <v>0</v>
      </c>
      <c r="AC151" s="522"/>
      <c r="AD151" s="523"/>
      <c r="AE151" s="524" t="s">
        <v>161</v>
      </c>
      <c r="AF151" s="525"/>
      <c r="AG151" s="525"/>
      <c r="AH151" s="525"/>
      <c r="AI151" s="525"/>
      <c r="AJ151" s="525"/>
      <c r="AK151" s="525"/>
      <c r="AL151" s="525"/>
      <c r="AM151" s="526"/>
    </row>
    <row r="152" spans="1:39" ht="39.950000000000003" customHeight="1" x14ac:dyDescent="0.25">
      <c r="A152" s="89">
        <f t="shared" si="2"/>
        <v>140</v>
      </c>
      <c r="B152" s="511" t="s">
        <v>374</v>
      </c>
      <c r="C152" s="512"/>
      <c r="D152" s="513"/>
      <c r="E152" s="514"/>
      <c r="F152" s="514"/>
      <c r="G152" s="514"/>
      <c r="H152" s="514"/>
      <c r="I152" s="514"/>
      <c r="J152" s="515"/>
      <c r="K152" s="527" t="s">
        <v>161</v>
      </c>
      <c r="L152" s="528"/>
      <c r="M152" s="528"/>
      <c r="N152" s="528"/>
      <c r="O152" s="529"/>
      <c r="P152" s="516" t="s">
        <v>161</v>
      </c>
      <c r="Q152" s="517"/>
      <c r="R152" s="517"/>
      <c r="S152" s="517"/>
      <c r="T152" s="517"/>
      <c r="U152" s="517"/>
      <c r="V152" s="517"/>
      <c r="W152" s="517"/>
      <c r="X152" s="518"/>
      <c r="Y152" s="519">
        <v>0</v>
      </c>
      <c r="Z152" s="520"/>
      <c r="AA152" s="520"/>
      <c r="AB152" s="521">
        <v>0</v>
      </c>
      <c r="AC152" s="522"/>
      <c r="AD152" s="523"/>
      <c r="AE152" s="524" t="s">
        <v>161</v>
      </c>
      <c r="AF152" s="525"/>
      <c r="AG152" s="525"/>
      <c r="AH152" s="525"/>
      <c r="AI152" s="525"/>
      <c r="AJ152" s="525"/>
      <c r="AK152" s="525"/>
      <c r="AL152" s="525"/>
      <c r="AM152" s="526"/>
    </row>
    <row r="153" spans="1:39" ht="39.950000000000003" customHeight="1" x14ac:dyDescent="0.25">
      <c r="A153" s="89">
        <f t="shared" si="2"/>
        <v>141</v>
      </c>
      <c r="B153" s="511" t="s">
        <v>374</v>
      </c>
      <c r="C153" s="512"/>
      <c r="D153" s="513"/>
      <c r="E153" s="514"/>
      <c r="F153" s="514"/>
      <c r="G153" s="514"/>
      <c r="H153" s="514"/>
      <c r="I153" s="514"/>
      <c r="J153" s="515"/>
      <c r="K153" s="527" t="s">
        <v>161</v>
      </c>
      <c r="L153" s="528"/>
      <c r="M153" s="528"/>
      <c r="N153" s="528"/>
      <c r="O153" s="529"/>
      <c r="P153" s="516" t="s">
        <v>161</v>
      </c>
      <c r="Q153" s="517"/>
      <c r="R153" s="517"/>
      <c r="S153" s="517"/>
      <c r="T153" s="517"/>
      <c r="U153" s="517"/>
      <c r="V153" s="517"/>
      <c r="W153" s="517"/>
      <c r="X153" s="518"/>
      <c r="Y153" s="519">
        <v>0</v>
      </c>
      <c r="Z153" s="520"/>
      <c r="AA153" s="520"/>
      <c r="AB153" s="521">
        <v>0</v>
      </c>
      <c r="AC153" s="522"/>
      <c r="AD153" s="523"/>
      <c r="AE153" s="524" t="s">
        <v>161</v>
      </c>
      <c r="AF153" s="525"/>
      <c r="AG153" s="525"/>
      <c r="AH153" s="525"/>
      <c r="AI153" s="525"/>
      <c r="AJ153" s="525"/>
      <c r="AK153" s="525"/>
      <c r="AL153" s="525"/>
      <c r="AM153" s="526"/>
    </row>
    <row r="154" spans="1:39" ht="39.950000000000003" customHeight="1" x14ac:dyDescent="0.25">
      <c r="A154" s="89">
        <f t="shared" si="2"/>
        <v>142</v>
      </c>
      <c r="B154" s="511" t="s">
        <v>374</v>
      </c>
      <c r="C154" s="512"/>
      <c r="D154" s="513"/>
      <c r="E154" s="514"/>
      <c r="F154" s="514"/>
      <c r="G154" s="514"/>
      <c r="H154" s="514"/>
      <c r="I154" s="514"/>
      <c r="J154" s="515"/>
      <c r="K154" s="527" t="s">
        <v>161</v>
      </c>
      <c r="L154" s="528"/>
      <c r="M154" s="528"/>
      <c r="N154" s="528"/>
      <c r="O154" s="529"/>
      <c r="P154" s="516" t="s">
        <v>161</v>
      </c>
      <c r="Q154" s="517"/>
      <c r="R154" s="517"/>
      <c r="S154" s="517"/>
      <c r="T154" s="517"/>
      <c r="U154" s="517"/>
      <c r="V154" s="517"/>
      <c r="W154" s="517"/>
      <c r="X154" s="518"/>
      <c r="Y154" s="519">
        <v>0</v>
      </c>
      <c r="Z154" s="520"/>
      <c r="AA154" s="520"/>
      <c r="AB154" s="521">
        <v>0</v>
      </c>
      <c r="AC154" s="522"/>
      <c r="AD154" s="523"/>
      <c r="AE154" s="524" t="s">
        <v>161</v>
      </c>
      <c r="AF154" s="525"/>
      <c r="AG154" s="525"/>
      <c r="AH154" s="525"/>
      <c r="AI154" s="525"/>
      <c r="AJ154" s="525"/>
      <c r="AK154" s="525"/>
      <c r="AL154" s="525"/>
      <c r="AM154" s="526"/>
    </row>
    <row r="155" spans="1:39" ht="39.950000000000003" customHeight="1" x14ac:dyDescent="0.25">
      <c r="A155" s="89">
        <f t="shared" si="2"/>
        <v>143</v>
      </c>
      <c r="B155" s="511" t="s">
        <v>374</v>
      </c>
      <c r="C155" s="512"/>
      <c r="D155" s="513"/>
      <c r="E155" s="514"/>
      <c r="F155" s="514"/>
      <c r="G155" s="514"/>
      <c r="H155" s="514"/>
      <c r="I155" s="514"/>
      <c r="J155" s="515"/>
      <c r="K155" s="527" t="s">
        <v>161</v>
      </c>
      <c r="L155" s="528"/>
      <c r="M155" s="528"/>
      <c r="N155" s="528"/>
      <c r="O155" s="529"/>
      <c r="P155" s="516" t="s">
        <v>161</v>
      </c>
      <c r="Q155" s="517"/>
      <c r="R155" s="517"/>
      <c r="S155" s="517"/>
      <c r="T155" s="517"/>
      <c r="U155" s="517"/>
      <c r="V155" s="517"/>
      <c r="W155" s="517"/>
      <c r="X155" s="518"/>
      <c r="Y155" s="519">
        <v>0</v>
      </c>
      <c r="Z155" s="520"/>
      <c r="AA155" s="520"/>
      <c r="AB155" s="521">
        <v>0</v>
      </c>
      <c r="AC155" s="522"/>
      <c r="AD155" s="523"/>
      <c r="AE155" s="524" t="s">
        <v>161</v>
      </c>
      <c r="AF155" s="525"/>
      <c r="AG155" s="525"/>
      <c r="AH155" s="525"/>
      <c r="AI155" s="525"/>
      <c r="AJ155" s="525"/>
      <c r="AK155" s="525"/>
      <c r="AL155" s="525"/>
      <c r="AM155" s="526"/>
    </row>
    <row r="156" spans="1:39" ht="39.950000000000003" customHeight="1" x14ac:dyDescent="0.25">
      <c r="A156" s="89">
        <f t="shared" si="2"/>
        <v>144</v>
      </c>
      <c r="B156" s="511" t="s">
        <v>374</v>
      </c>
      <c r="C156" s="512"/>
      <c r="D156" s="513"/>
      <c r="E156" s="514"/>
      <c r="F156" s="514"/>
      <c r="G156" s="514"/>
      <c r="H156" s="514"/>
      <c r="I156" s="514"/>
      <c r="J156" s="515"/>
      <c r="K156" s="527" t="s">
        <v>161</v>
      </c>
      <c r="L156" s="528"/>
      <c r="M156" s="528"/>
      <c r="N156" s="528"/>
      <c r="O156" s="529"/>
      <c r="P156" s="516" t="s">
        <v>161</v>
      </c>
      <c r="Q156" s="517"/>
      <c r="R156" s="517"/>
      <c r="S156" s="517"/>
      <c r="T156" s="517"/>
      <c r="U156" s="517"/>
      <c r="V156" s="517"/>
      <c r="W156" s="517"/>
      <c r="X156" s="518"/>
      <c r="Y156" s="519">
        <v>0</v>
      </c>
      <c r="Z156" s="520"/>
      <c r="AA156" s="520"/>
      <c r="AB156" s="521">
        <v>0</v>
      </c>
      <c r="AC156" s="522"/>
      <c r="AD156" s="523"/>
      <c r="AE156" s="524" t="s">
        <v>161</v>
      </c>
      <c r="AF156" s="525"/>
      <c r="AG156" s="525"/>
      <c r="AH156" s="525"/>
      <c r="AI156" s="525"/>
      <c r="AJ156" s="525"/>
      <c r="AK156" s="525"/>
      <c r="AL156" s="525"/>
      <c r="AM156" s="526"/>
    </row>
    <row r="157" spans="1:39" ht="39.950000000000003" customHeight="1" x14ac:dyDescent="0.25">
      <c r="A157" s="89">
        <f t="shared" si="2"/>
        <v>145</v>
      </c>
      <c r="B157" s="511" t="s">
        <v>374</v>
      </c>
      <c r="C157" s="512"/>
      <c r="D157" s="513"/>
      <c r="E157" s="514"/>
      <c r="F157" s="514"/>
      <c r="G157" s="514"/>
      <c r="H157" s="514"/>
      <c r="I157" s="514"/>
      <c r="J157" s="515"/>
      <c r="K157" s="527" t="s">
        <v>161</v>
      </c>
      <c r="L157" s="528"/>
      <c r="M157" s="528"/>
      <c r="N157" s="528"/>
      <c r="O157" s="529"/>
      <c r="P157" s="516" t="s">
        <v>161</v>
      </c>
      <c r="Q157" s="517"/>
      <c r="R157" s="517"/>
      <c r="S157" s="517"/>
      <c r="T157" s="517"/>
      <c r="U157" s="517"/>
      <c r="V157" s="517"/>
      <c r="W157" s="517"/>
      <c r="X157" s="518"/>
      <c r="Y157" s="519">
        <v>0</v>
      </c>
      <c r="Z157" s="520"/>
      <c r="AA157" s="520"/>
      <c r="AB157" s="521">
        <v>0</v>
      </c>
      <c r="AC157" s="522"/>
      <c r="AD157" s="523"/>
      <c r="AE157" s="524" t="s">
        <v>161</v>
      </c>
      <c r="AF157" s="525"/>
      <c r="AG157" s="525"/>
      <c r="AH157" s="525"/>
      <c r="AI157" s="525"/>
      <c r="AJ157" s="525"/>
      <c r="AK157" s="525"/>
      <c r="AL157" s="525"/>
      <c r="AM157" s="526"/>
    </row>
    <row r="158" spans="1:39" ht="39.950000000000003" customHeight="1" x14ac:dyDescent="0.25">
      <c r="A158" s="89">
        <f t="shared" si="2"/>
        <v>146</v>
      </c>
      <c r="B158" s="511" t="s">
        <v>374</v>
      </c>
      <c r="C158" s="512"/>
      <c r="D158" s="513"/>
      <c r="E158" s="514"/>
      <c r="F158" s="514"/>
      <c r="G158" s="514"/>
      <c r="H158" s="514"/>
      <c r="I158" s="514"/>
      <c r="J158" s="515"/>
      <c r="K158" s="527" t="s">
        <v>161</v>
      </c>
      <c r="L158" s="528"/>
      <c r="M158" s="528"/>
      <c r="N158" s="528"/>
      <c r="O158" s="529"/>
      <c r="P158" s="516" t="s">
        <v>161</v>
      </c>
      <c r="Q158" s="517"/>
      <c r="R158" s="517"/>
      <c r="S158" s="517"/>
      <c r="T158" s="517"/>
      <c r="U158" s="517"/>
      <c r="V158" s="517"/>
      <c r="W158" s="517"/>
      <c r="X158" s="518"/>
      <c r="Y158" s="519">
        <v>0</v>
      </c>
      <c r="Z158" s="520"/>
      <c r="AA158" s="520"/>
      <c r="AB158" s="521">
        <v>0</v>
      </c>
      <c r="AC158" s="522"/>
      <c r="AD158" s="523"/>
      <c r="AE158" s="524" t="s">
        <v>161</v>
      </c>
      <c r="AF158" s="525"/>
      <c r="AG158" s="525"/>
      <c r="AH158" s="525"/>
      <c r="AI158" s="525"/>
      <c r="AJ158" s="525"/>
      <c r="AK158" s="525"/>
      <c r="AL158" s="525"/>
      <c r="AM158" s="526"/>
    </row>
    <row r="159" spans="1:39" ht="39.950000000000003" customHeight="1" x14ac:dyDescent="0.25">
      <c r="A159" s="89">
        <f t="shared" si="2"/>
        <v>147</v>
      </c>
      <c r="B159" s="511" t="s">
        <v>374</v>
      </c>
      <c r="C159" s="512"/>
      <c r="D159" s="513"/>
      <c r="E159" s="514"/>
      <c r="F159" s="514"/>
      <c r="G159" s="514"/>
      <c r="H159" s="514"/>
      <c r="I159" s="514"/>
      <c r="J159" s="515"/>
      <c r="K159" s="527" t="s">
        <v>161</v>
      </c>
      <c r="L159" s="528"/>
      <c r="M159" s="528"/>
      <c r="N159" s="528"/>
      <c r="O159" s="529"/>
      <c r="P159" s="516" t="s">
        <v>161</v>
      </c>
      <c r="Q159" s="517"/>
      <c r="R159" s="517"/>
      <c r="S159" s="517"/>
      <c r="T159" s="517"/>
      <c r="U159" s="517"/>
      <c r="V159" s="517"/>
      <c r="W159" s="517"/>
      <c r="X159" s="518"/>
      <c r="Y159" s="519">
        <v>0</v>
      </c>
      <c r="Z159" s="520"/>
      <c r="AA159" s="520"/>
      <c r="AB159" s="521">
        <v>0</v>
      </c>
      <c r="AC159" s="522"/>
      <c r="AD159" s="523"/>
      <c r="AE159" s="524" t="s">
        <v>161</v>
      </c>
      <c r="AF159" s="525"/>
      <c r="AG159" s="525"/>
      <c r="AH159" s="525"/>
      <c r="AI159" s="525"/>
      <c r="AJ159" s="525"/>
      <c r="AK159" s="525"/>
      <c r="AL159" s="525"/>
      <c r="AM159" s="526"/>
    </row>
    <row r="160" spans="1:39" ht="39.950000000000003" customHeight="1" x14ac:dyDescent="0.25">
      <c r="A160" s="89">
        <f t="shared" si="2"/>
        <v>148</v>
      </c>
      <c r="B160" s="511" t="s">
        <v>374</v>
      </c>
      <c r="C160" s="512"/>
      <c r="D160" s="513"/>
      <c r="E160" s="514"/>
      <c r="F160" s="514"/>
      <c r="G160" s="514"/>
      <c r="H160" s="514"/>
      <c r="I160" s="514"/>
      <c r="J160" s="515"/>
      <c r="K160" s="527" t="s">
        <v>161</v>
      </c>
      <c r="L160" s="528"/>
      <c r="M160" s="528"/>
      <c r="N160" s="528"/>
      <c r="O160" s="529"/>
      <c r="P160" s="516" t="s">
        <v>161</v>
      </c>
      <c r="Q160" s="517"/>
      <c r="R160" s="517"/>
      <c r="S160" s="517"/>
      <c r="T160" s="517"/>
      <c r="U160" s="517"/>
      <c r="V160" s="517"/>
      <c r="W160" s="517"/>
      <c r="X160" s="518"/>
      <c r="Y160" s="519">
        <v>0</v>
      </c>
      <c r="Z160" s="520"/>
      <c r="AA160" s="520"/>
      <c r="AB160" s="521">
        <v>0</v>
      </c>
      <c r="AC160" s="522"/>
      <c r="AD160" s="523"/>
      <c r="AE160" s="524" t="s">
        <v>161</v>
      </c>
      <c r="AF160" s="525"/>
      <c r="AG160" s="525"/>
      <c r="AH160" s="525"/>
      <c r="AI160" s="525"/>
      <c r="AJ160" s="525"/>
      <c r="AK160" s="525"/>
      <c r="AL160" s="525"/>
      <c r="AM160" s="526"/>
    </row>
    <row r="161" spans="1:39" ht="39.950000000000003" customHeight="1" x14ac:dyDescent="0.25">
      <c r="A161" s="89">
        <f t="shared" si="2"/>
        <v>149</v>
      </c>
      <c r="B161" s="511" t="s">
        <v>374</v>
      </c>
      <c r="C161" s="512"/>
      <c r="D161" s="513"/>
      <c r="E161" s="514"/>
      <c r="F161" s="514"/>
      <c r="G161" s="514"/>
      <c r="H161" s="514"/>
      <c r="I161" s="514"/>
      <c r="J161" s="515"/>
      <c r="K161" s="527" t="s">
        <v>161</v>
      </c>
      <c r="L161" s="528"/>
      <c r="M161" s="528"/>
      <c r="N161" s="528"/>
      <c r="O161" s="529"/>
      <c r="P161" s="516" t="s">
        <v>161</v>
      </c>
      <c r="Q161" s="517"/>
      <c r="R161" s="517"/>
      <c r="S161" s="517"/>
      <c r="T161" s="517"/>
      <c r="U161" s="517"/>
      <c r="V161" s="517"/>
      <c r="W161" s="517"/>
      <c r="X161" s="518"/>
      <c r="Y161" s="519">
        <v>0</v>
      </c>
      <c r="Z161" s="520"/>
      <c r="AA161" s="520"/>
      <c r="AB161" s="521">
        <v>0</v>
      </c>
      <c r="AC161" s="522"/>
      <c r="AD161" s="523"/>
      <c r="AE161" s="524" t="s">
        <v>161</v>
      </c>
      <c r="AF161" s="525"/>
      <c r="AG161" s="525"/>
      <c r="AH161" s="525"/>
      <c r="AI161" s="525"/>
      <c r="AJ161" s="525"/>
      <c r="AK161" s="525"/>
      <c r="AL161" s="525"/>
      <c r="AM161" s="526"/>
    </row>
    <row r="162" spans="1:39" ht="39.950000000000003" customHeight="1" x14ac:dyDescent="0.25">
      <c r="A162" s="89">
        <f t="shared" si="2"/>
        <v>150</v>
      </c>
      <c r="B162" s="511" t="s">
        <v>374</v>
      </c>
      <c r="C162" s="512"/>
      <c r="D162" s="513"/>
      <c r="E162" s="514"/>
      <c r="F162" s="514"/>
      <c r="G162" s="514"/>
      <c r="H162" s="514"/>
      <c r="I162" s="514"/>
      <c r="J162" s="515"/>
      <c r="K162" s="527" t="s">
        <v>161</v>
      </c>
      <c r="L162" s="528"/>
      <c r="M162" s="528"/>
      <c r="N162" s="528"/>
      <c r="O162" s="529"/>
      <c r="P162" s="516" t="s">
        <v>161</v>
      </c>
      <c r="Q162" s="517"/>
      <c r="R162" s="517"/>
      <c r="S162" s="517"/>
      <c r="T162" s="517"/>
      <c r="U162" s="517"/>
      <c r="V162" s="517"/>
      <c r="W162" s="517"/>
      <c r="X162" s="518"/>
      <c r="Y162" s="519">
        <v>0</v>
      </c>
      <c r="Z162" s="520"/>
      <c r="AA162" s="520"/>
      <c r="AB162" s="521">
        <v>0</v>
      </c>
      <c r="AC162" s="522"/>
      <c r="AD162" s="523"/>
      <c r="AE162" s="524" t="s">
        <v>161</v>
      </c>
      <c r="AF162" s="525"/>
      <c r="AG162" s="525"/>
      <c r="AH162" s="525"/>
      <c r="AI162" s="525"/>
      <c r="AJ162" s="525"/>
      <c r="AK162" s="525"/>
      <c r="AL162" s="525"/>
      <c r="AM162" s="526"/>
    </row>
    <row r="163" spans="1:39" ht="39.950000000000003" customHeight="1" x14ac:dyDescent="0.25">
      <c r="A163" s="89">
        <f t="shared" si="2"/>
        <v>151</v>
      </c>
      <c r="B163" s="511" t="s">
        <v>374</v>
      </c>
      <c r="C163" s="512"/>
      <c r="D163" s="513"/>
      <c r="E163" s="514"/>
      <c r="F163" s="514"/>
      <c r="G163" s="514"/>
      <c r="H163" s="514"/>
      <c r="I163" s="514"/>
      <c r="J163" s="515"/>
      <c r="K163" s="527" t="s">
        <v>161</v>
      </c>
      <c r="L163" s="528"/>
      <c r="M163" s="528"/>
      <c r="N163" s="528"/>
      <c r="O163" s="529"/>
      <c r="P163" s="516" t="s">
        <v>161</v>
      </c>
      <c r="Q163" s="517"/>
      <c r="R163" s="517"/>
      <c r="S163" s="517"/>
      <c r="T163" s="517"/>
      <c r="U163" s="517"/>
      <c r="V163" s="517"/>
      <c r="W163" s="517"/>
      <c r="X163" s="518"/>
      <c r="Y163" s="519">
        <v>0</v>
      </c>
      <c r="Z163" s="520"/>
      <c r="AA163" s="520"/>
      <c r="AB163" s="521">
        <v>0</v>
      </c>
      <c r="AC163" s="522"/>
      <c r="AD163" s="523"/>
      <c r="AE163" s="524" t="s">
        <v>161</v>
      </c>
      <c r="AF163" s="525"/>
      <c r="AG163" s="525"/>
      <c r="AH163" s="525"/>
      <c r="AI163" s="525"/>
      <c r="AJ163" s="525"/>
      <c r="AK163" s="525"/>
      <c r="AL163" s="525"/>
      <c r="AM163" s="526"/>
    </row>
    <row r="164" spans="1:39" ht="39.950000000000003" customHeight="1" x14ac:dyDescent="0.25">
      <c r="A164" s="89">
        <f t="shared" si="2"/>
        <v>152</v>
      </c>
      <c r="B164" s="511" t="s">
        <v>374</v>
      </c>
      <c r="C164" s="512"/>
      <c r="D164" s="513"/>
      <c r="E164" s="514"/>
      <c r="F164" s="514"/>
      <c r="G164" s="514"/>
      <c r="H164" s="514"/>
      <c r="I164" s="514"/>
      <c r="J164" s="515"/>
      <c r="K164" s="527" t="s">
        <v>161</v>
      </c>
      <c r="L164" s="528"/>
      <c r="M164" s="528"/>
      <c r="N164" s="528"/>
      <c r="O164" s="529"/>
      <c r="P164" s="516" t="s">
        <v>161</v>
      </c>
      <c r="Q164" s="517"/>
      <c r="R164" s="517"/>
      <c r="S164" s="517"/>
      <c r="T164" s="517"/>
      <c r="U164" s="517"/>
      <c r="V164" s="517"/>
      <c r="W164" s="517"/>
      <c r="X164" s="518"/>
      <c r="Y164" s="519">
        <v>0</v>
      </c>
      <c r="Z164" s="520"/>
      <c r="AA164" s="520"/>
      <c r="AB164" s="521">
        <v>0</v>
      </c>
      <c r="AC164" s="522"/>
      <c r="AD164" s="523"/>
      <c r="AE164" s="524" t="s">
        <v>161</v>
      </c>
      <c r="AF164" s="525"/>
      <c r="AG164" s="525"/>
      <c r="AH164" s="525"/>
      <c r="AI164" s="525"/>
      <c r="AJ164" s="525"/>
      <c r="AK164" s="525"/>
      <c r="AL164" s="525"/>
      <c r="AM164" s="526"/>
    </row>
    <row r="165" spans="1:39" ht="39.950000000000003" customHeight="1" x14ac:dyDescent="0.25">
      <c r="A165" s="89">
        <f t="shared" si="2"/>
        <v>153</v>
      </c>
      <c r="B165" s="511" t="s">
        <v>374</v>
      </c>
      <c r="C165" s="512"/>
      <c r="D165" s="513"/>
      <c r="E165" s="514"/>
      <c r="F165" s="514"/>
      <c r="G165" s="514"/>
      <c r="H165" s="514"/>
      <c r="I165" s="514"/>
      <c r="J165" s="515"/>
      <c r="K165" s="527" t="s">
        <v>161</v>
      </c>
      <c r="L165" s="528"/>
      <c r="M165" s="528"/>
      <c r="N165" s="528"/>
      <c r="O165" s="529"/>
      <c r="P165" s="516" t="s">
        <v>161</v>
      </c>
      <c r="Q165" s="517"/>
      <c r="R165" s="517"/>
      <c r="S165" s="517"/>
      <c r="T165" s="517"/>
      <c r="U165" s="517"/>
      <c r="V165" s="517"/>
      <c r="W165" s="517"/>
      <c r="X165" s="518"/>
      <c r="Y165" s="519">
        <v>0</v>
      </c>
      <c r="Z165" s="520"/>
      <c r="AA165" s="520"/>
      <c r="AB165" s="521">
        <v>0</v>
      </c>
      <c r="AC165" s="522"/>
      <c r="AD165" s="523"/>
      <c r="AE165" s="524" t="s">
        <v>161</v>
      </c>
      <c r="AF165" s="525"/>
      <c r="AG165" s="525"/>
      <c r="AH165" s="525"/>
      <c r="AI165" s="525"/>
      <c r="AJ165" s="525"/>
      <c r="AK165" s="525"/>
      <c r="AL165" s="525"/>
      <c r="AM165" s="526"/>
    </row>
    <row r="166" spans="1:39" ht="39.950000000000003" customHeight="1" x14ac:dyDescent="0.25">
      <c r="A166" s="89">
        <f t="shared" si="2"/>
        <v>154</v>
      </c>
      <c r="B166" s="511" t="s">
        <v>374</v>
      </c>
      <c r="C166" s="512"/>
      <c r="D166" s="513"/>
      <c r="E166" s="514"/>
      <c r="F166" s="514"/>
      <c r="G166" s="514"/>
      <c r="H166" s="514"/>
      <c r="I166" s="514"/>
      <c r="J166" s="515"/>
      <c r="K166" s="527" t="s">
        <v>161</v>
      </c>
      <c r="L166" s="528"/>
      <c r="M166" s="528"/>
      <c r="N166" s="528"/>
      <c r="O166" s="529"/>
      <c r="P166" s="516" t="s">
        <v>161</v>
      </c>
      <c r="Q166" s="517"/>
      <c r="R166" s="517"/>
      <c r="S166" s="517"/>
      <c r="T166" s="517"/>
      <c r="U166" s="517"/>
      <c r="V166" s="517"/>
      <c r="W166" s="517"/>
      <c r="X166" s="518"/>
      <c r="Y166" s="519">
        <v>0</v>
      </c>
      <c r="Z166" s="520"/>
      <c r="AA166" s="520"/>
      <c r="AB166" s="521">
        <v>0</v>
      </c>
      <c r="AC166" s="522"/>
      <c r="AD166" s="523"/>
      <c r="AE166" s="524" t="s">
        <v>161</v>
      </c>
      <c r="AF166" s="525"/>
      <c r="AG166" s="525"/>
      <c r="AH166" s="525"/>
      <c r="AI166" s="525"/>
      <c r="AJ166" s="525"/>
      <c r="AK166" s="525"/>
      <c r="AL166" s="525"/>
      <c r="AM166" s="526"/>
    </row>
    <row r="167" spans="1:39" ht="39.950000000000003" customHeight="1" x14ac:dyDescent="0.25">
      <c r="A167" s="89">
        <f t="shared" si="2"/>
        <v>155</v>
      </c>
      <c r="B167" s="511" t="s">
        <v>374</v>
      </c>
      <c r="C167" s="512"/>
      <c r="D167" s="513"/>
      <c r="E167" s="514"/>
      <c r="F167" s="514"/>
      <c r="G167" s="514"/>
      <c r="H167" s="514"/>
      <c r="I167" s="514"/>
      <c r="J167" s="515"/>
      <c r="K167" s="527" t="s">
        <v>161</v>
      </c>
      <c r="L167" s="528"/>
      <c r="M167" s="528"/>
      <c r="N167" s="528"/>
      <c r="O167" s="529"/>
      <c r="P167" s="516" t="s">
        <v>161</v>
      </c>
      <c r="Q167" s="517"/>
      <c r="R167" s="517"/>
      <c r="S167" s="517"/>
      <c r="T167" s="517"/>
      <c r="U167" s="517"/>
      <c r="V167" s="517"/>
      <c r="W167" s="517"/>
      <c r="X167" s="518"/>
      <c r="Y167" s="519">
        <v>0</v>
      </c>
      <c r="Z167" s="520"/>
      <c r="AA167" s="520"/>
      <c r="AB167" s="521">
        <v>0</v>
      </c>
      <c r="AC167" s="522"/>
      <c r="AD167" s="523"/>
      <c r="AE167" s="524" t="s">
        <v>161</v>
      </c>
      <c r="AF167" s="525"/>
      <c r="AG167" s="525"/>
      <c r="AH167" s="525"/>
      <c r="AI167" s="525"/>
      <c r="AJ167" s="525"/>
      <c r="AK167" s="525"/>
      <c r="AL167" s="525"/>
      <c r="AM167" s="526"/>
    </row>
    <row r="168" spans="1:39" ht="39.950000000000003" customHeight="1" x14ac:dyDescent="0.25">
      <c r="A168" s="89">
        <f t="shared" si="2"/>
        <v>156</v>
      </c>
      <c r="B168" s="511" t="s">
        <v>374</v>
      </c>
      <c r="C168" s="512"/>
      <c r="D168" s="513"/>
      <c r="E168" s="514"/>
      <c r="F168" s="514"/>
      <c r="G168" s="514"/>
      <c r="H168" s="514"/>
      <c r="I168" s="514"/>
      <c r="J168" s="515"/>
      <c r="K168" s="527" t="s">
        <v>161</v>
      </c>
      <c r="L168" s="528"/>
      <c r="M168" s="528"/>
      <c r="N168" s="528"/>
      <c r="O168" s="529"/>
      <c r="P168" s="516" t="s">
        <v>161</v>
      </c>
      <c r="Q168" s="517"/>
      <c r="R168" s="517"/>
      <c r="S168" s="517"/>
      <c r="T168" s="517"/>
      <c r="U168" s="517"/>
      <c r="V168" s="517"/>
      <c r="W168" s="517"/>
      <c r="X168" s="518"/>
      <c r="Y168" s="519">
        <v>0</v>
      </c>
      <c r="Z168" s="520"/>
      <c r="AA168" s="520"/>
      <c r="AB168" s="521">
        <v>0</v>
      </c>
      <c r="AC168" s="522"/>
      <c r="AD168" s="523"/>
      <c r="AE168" s="524" t="s">
        <v>161</v>
      </c>
      <c r="AF168" s="525"/>
      <c r="AG168" s="525"/>
      <c r="AH168" s="525"/>
      <c r="AI168" s="525"/>
      <c r="AJ168" s="525"/>
      <c r="AK168" s="525"/>
      <c r="AL168" s="525"/>
      <c r="AM168" s="526"/>
    </row>
    <row r="169" spans="1:39" ht="39.950000000000003" customHeight="1" x14ac:dyDescent="0.25">
      <c r="A169" s="89">
        <f t="shared" si="2"/>
        <v>157</v>
      </c>
      <c r="B169" s="511" t="s">
        <v>374</v>
      </c>
      <c r="C169" s="512"/>
      <c r="D169" s="513"/>
      <c r="E169" s="514"/>
      <c r="F169" s="514"/>
      <c r="G169" s="514"/>
      <c r="H169" s="514"/>
      <c r="I169" s="514"/>
      <c r="J169" s="515"/>
      <c r="K169" s="527" t="s">
        <v>161</v>
      </c>
      <c r="L169" s="528"/>
      <c r="M169" s="528"/>
      <c r="N169" s="528"/>
      <c r="O169" s="529"/>
      <c r="P169" s="516" t="s">
        <v>161</v>
      </c>
      <c r="Q169" s="517"/>
      <c r="R169" s="517"/>
      <c r="S169" s="517"/>
      <c r="T169" s="517"/>
      <c r="U169" s="517"/>
      <c r="V169" s="517"/>
      <c r="W169" s="517"/>
      <c r="X169" s="518"/>
      <c r="Y169" s="519">
        <v>0</v>
      </c>
      <c r="Z169" s="520"/>
      <c r="AA169" s="520"/>
      <c r="AB169" s="521">
        <v>0</v>
      </c>
      <c r="AC169" s="522"/>
      <c r="AD169" s="523"/>
      <c r="AE169" s="524" t="s">
        <v>161</v>
      </c>
      <c r="AF169" s="525"/>
      <c r="AG169" s="525"/>
      <c r="AH169" s="525"/>
      <c r="AI169" s="525"/>
      <c r="AJ169" s="525"/>
      <c r="AK169" s="525"/>
      <c r="AL169" s="525"/>
      <c r="AM169" s="526"/>
    </row>
    <row r="170" spans="1:39" ht="39.950000000000003" customHeight="1" x14ac:dyDescent="0.25">
      <c r="A170" s="89">
        <f t="shared" si="2"/>
        <v>158</v>
      </c>
      <c r="B170" s="511" t="s">
        <v>374</v>
      </c>
      <c r="C170" s="512"/>
      <c r="D170" s="513"/>
      <c r="E170" s="514"/>
      <c r="F170" s="514"/>
      <c r="G170" s="514"/>
      <c r="H170" s="514"/>
      <c r="I170" s="514"/>
      <c r="J170" s="515"/>
      <c r="K170" s="527" t="s">
        <v>161</v>
      </c>
      <c r="L170" s="528"/>
      <c r="M170" s="528"/>
      <c r="N170" s="528"/>
      <c r="O170" s="529"/>
      <c r="P170" s="516" t="s">
        <v>161</v>
      </c>
      <c r="Q170" s="517"/>
      <c r="R170" s="517"/>
      <c r="S170" s="517"/>
      <c r="T170" s="517"/>
      <c r="U170" s="517"/>
      <c r="V170" s="517"/>
      <c r="W170" s="517"/>
      <c r="X170" s="518"/>
      <c r="Y170" s="519">
        <v>0</v>
      </c>
      <c r="Z170" s="520"/>
      <c r="AA170" s="520"/>
      <c r="AB170" s="521">
        <v>0</v>
      </c>
      <c r="AC170" s="522"/>
      <c r="AD170" s="523"/>
      <c r="AE170" s="524" t="s">
        <v>161</v>
      </c>
      <c r="AF170" s="525"/>
      <c r="AG170" s="525"/>
      <c r="AH170" s="525"/>
      <c r="AI170" s="525"/>
      <c r="AJ170" s="525"/>
      <c r="AK170" s="525"/>
      <c r="AL170" s="525"/>
      <c r="AM170" s="526"/>
    </row>
    <row r="171" spans="1:39" ht="39.950000000000003" customHeight="1" x14ac:dyDescent="0.25">
      <c r="A171" s="89">
        <f t="shared" si="2"/>
        <v>159</v>
      </c>
      <c r="B171" s="511" t="s">
        <v>374</v>
      </c>
      <c r="C171" s="512"/>
      <c r="D171" s="513"/>
      <c r="E171" s="514"/>
      <c r="F171" s="514"/>
      <c r="G171" s="514"/>
      <c r="H171" s="514"/>
      <c r="I171" s="514"/>
      <c r="J171" s="515"/>
      <c r="K171" s="527" t="s">
        <v>161</v>
      </c>
      <c r="L171" s="528"/>
      <c r="M171" s="528"/>
      <c r="N171" s="528"/>
      <c r="O171" s="529"/>
      <c r="P171" s="516" t="s">
        <v>161</v>
      </c>
      <c r="Q171" s="517"/>
      <c r="R171" s="517"/>
      <c r="S171" s="517"/>
      <c r="T171" s="517"/>
      <c r="U171" s="517"/>
      <c r="V171" s="517"/>
      <c r="W171" s="517"/>
      <c r="X171" s="518"/>
      <c r="Y171" s="519">
        <v>0</v>
      </c>
      <c r="Z171" s="520"/>
      <c r="AA171" s="520"/>
      <c r="AB171" s="521">
        <v>0</v>
      </c>
      <c r="AC171" s="522"/>
      <c r="AD171" s="523"/>
      <c r="AE171" s="524" t="s">
        <v>161</v>
      </c>
      <c r="AF171" s="525"/>
      <c r="AG171" s="525"/>
      <c r="AH171" s="525"/>
      <c r="AI171" s="525"/>
      <c r="AJ171" s="525"/>
      <c r="AK171" s="525"/>
      <c r="AL171" s="525"/>
      <c r="AM171" s="526"/>
    </row>
    <row r="172" spans="1:39" ht="39.950000000000003" customHeight="1" x14ac:dyDescent="0.25">
      <c r="A172" s="89">
        <f t="shared" si="2"/>
        <v>160</v>
      </c>
      <c r="B172" s="511" t="s">
        <v>374</v>
      </c>
      <c r="C172" s="512"/>
      <c r="D172" s="513"/>
      <c r="E172" s="514"/>
      <c r="F172" s="514"/>
      <c r="G172" s="514"/>
      <c r="H172" s="514"/>
      <c r="I172" s="514"/>
      <c r="J172" s="515"/>
      <c r="K172" s="527" t="s">
        <v>161</v>
      </c>
      <c r="L172" s="528"/>
      <c r="M172" s="528"/>
      <c r="N172" s="528"/>
      <c r="O172" s="529"/>
      <c r="P172" s="516" t="s">
        <v>161</v>
      </c>
      <c r="Q172" s="517"/>
      <c r="R172" s="517"/>
      <c r="S172" s="517"/>
      <c r="T172" s="517"/>
      <c r="U172" s="517"/>
      <c r="V172" s="517"/>
      <c r="W172" s="517"/>
      <c r="X172" s="518"/>
      <c r="Y172" s="519">
        <v>0</v>
      </c>
      <c r="Z172" s="520"/>
      <c r="AA172" s="520"/>
      <c r="AB172" s="521">
        <v>0</v>
      </c>
      <c r="AC172" s="522"/>
      <c r="AD172" s="523"/>
      <c r="AE172" s="524" t="s">
        <v>161</v>
      </c>
      <c r="AF172" s="525"/>
      <c r="AG172" s="525"/>
      <c r="AH172" s="525"/>
      <c r="AI172" s="525"/>
      <c r="AJ172" s="525"/>
      <c r="AK172" s="525"/>
      <c r="AL172" s="525"/>
      <c r="AM172" s="526"/>
    </row>
    <row r="173" spans="1:39" ht="39.950000000000003" customHeight="1" x14ac:dyDescent="0.25">
      <c r="A173" s="89">
        <f t="shared" si="2"/>
        <v>161</v>
      </c>
      <c r="B173" s="511" t="s">
        <v>374</v>
      </c>
      <c r="C173" s="512"/>
      <c r="D173" s="513"/>
      <c r="E173" s="514"/>
      <c r="F173" s="514"/>
      <c r="G173" s="514"/>
      <c r="H173" s="514"/>
      <c r="I173" s="514"/>
      <c r="J173" s="515"/>
      <c r="K173" s="527" t="s">
        <v>161</v>
      </c>
      <c r="L173" s="528"/>
      <c r="M173" s="528"/>
      <c r="N173" s="528"/>
      <c r="O173" s="529"/>
      <c r="P173" s="516" t="s">
        <v>161</v>
      </c>
      <c r="Q173" s="517"/>
      <c r="R173" s="517"/>
      <c r="S173" s="517"/>
      <c r="T173" s="517"/>
      <c r="U173" s="517"/>
      <c r="V173" s="517"/>
      <c r="W173" s="517"/>
      <c r="X173" s="518"/>
      <c r="Y173" s="519">
        <v>0</v>
      </c>
      <c r="Z173" s="520"/>
      <c r="AA173" s="520"/>
      <c r="AB173" s="521">
        <v>0</v>
      </c>
      <c r="AC173" s="522"/>
      <c r="AD173" s="523"/>
      <c r="AE173" s="524" t="s">
        <v>161</v>
      </c>
      <c r="AF173" s="525"/>
      <c r="AG173" s="525"/>
      <c r="AH173" s="525"/>
      <c r="AI173" s="525"/>
      <c r="AJ173" s="525"/>
      <c r="AK173" s="525"/>
      <c r="AL173" s="525"/>
      <c r="AM173" s="526"/>
    </row>
    <row r="174" spans="1:39" ht="39.950000000000003" customHeight="1" x14ac:dyDescent="0.25">
      <c r="A174" s="89">
        <f t="shared" si="2"/>
        <v>162</v>
      </c>
      <c r="B174" s="511" t="s">
        <v>374</v>
      </c>
      <c r="C174" s="512"/>
      <c r="D174" s="513"/>
      <c r="E174" s="514"/>
      <c r="F174" s="514"/>
      <c r="G174" s="514"/>
      <c r="H174" s="514"/>
      <c r="I174" s="514"/>
      <c r="J174" s="515"/>
      <c r="K174" s="527" t="s">
        <v>161</v>
      </c>
      <c r="L174" s="528"/>
      <c r="M174" s="528"/>
      <c r="N174" s="528"/>
      <c r="O174" s="529"/>
      <c r="P174" s="516" t="s">
        <v>161</v>
      </c>
      <c r="Q174" s="517"/>
      <c r="R174" s="517"/>
      <c r="S174" s="517"/>
      <c r="T174" s="517"/>
      <c r="U174" s="517"/>
      <c r="V174" s="517"/>
      <c r="W174" s="517"/>
      <c r="X174" s="518"/>
      <c r="Y174" s="519">
        <v>0</v>
      </c>
      <c r="Z174" s="520"/>
      <c r="AA174" s="520"/>
      <c r="AB174" s="521">
        <v>0</v>
      </c>
      <c r="AC174" s="522"/>
      <c r="AD174" s="523"/>
      <c r="AE174" s="524" t="s">
        <v>161</v>
      </c>
      <c r="AF174" s="525"/>
      <c r="AG174" s="525"/>
      <c r="AH174" s="525"/>
      <c r="AI174" s="525"/>
      <c r="AJ174" s="525"/>
      <c r="AK174" s="525"/>
      <c r="AL174" s="525"/>
      <c r="AM174" s="526"/>
    </row>
    <row r="175" spans="1:39" ht="39.950000000000003" customHeight="1" x14ac:dyDescent="0.25">
      <c r="A175" s="89">
        <f t="shared" si="2"/>
        <v>163</v>
      </c>
      <c r="B175" s="511" t="s">
        <v>374</v>
      </c>
      <c r="C175" s="512"/>
      <c r="D175" s="513"/>
      <c r="E175" s="514"/>
      <c r="F175" s="514"/>
      <c r="G175" s="514"/>
      <c r="H175" s="514"/>
      <c r="I175" s="514"/>
      <c r="J175" s="515"/>
      <c r="K175" s="527" t="s">
        <v>161</v>
      </c>
      <c r="L175" s="528"/>
      <c r="M175" s="528"/>
      <c r="N175" s="528"/>
      <c r="O175" s="529"/>
      <c r="P175" s="516" t="s">
        <v>161</v>
      </c>
      <c r="Q175" s="517"/>
      <c r="R175" s="517"/>
      <c r="S175" s="517"/>
      <c r="T175" s="517"/>
      <c r="U175" s="517"/>
      <c r="V175" s="517"/>
      <c r="W175" s="517"/>
      <c r="X175" s="518"/>
      <c r="Y175" s="519">
        <v>0</v>
      </c>
      <c r="Z175" s="520"/>
      <c r="AA175" s="520"/>
      <c r="AB175" s="521">
        <v>0</v>
      </c>
      <c r="AC175" s="522"/>
      <c r="AD175" s="523"/>
      <c r="AE175" s="524" t="s">
        <v>161</v>
      </c>
      <c r="AF175" s="525"/>
      <c r="AG175" s="525"/>
      <c r="AH175" s="525"/>
      <c r="AI175" s="525"/>
      <c r="AJ175" s="525"/>
      <c r="AK175" s="525"/>
      <c r="AL175" s="525"/>
      <c r="AM175" s="526"/>
    </row>
    <row r="176" spans="1:39" ht="39.950000000000003" customHeight="1" x14ac:dyDescent="0.25">
      <c r="A176" s="89">
        <f t="shared" si="2"/>
        <v>164</v>
      </c>
      <c r="B176" s="511" t="s">
        <v>374</v>
      </c>
      <c r="C176" s="512"/>
      <c r="D176" s="513"/>
      <c r="E176" s="514"/>
      <c r="F176" s="514"/>
      <c r="G176" s="514"/>
      <c r="H176" s="514"/>
      <c r="I176" s="514"/>
      <c r="J176" s="515"/>
      <c r="K176" s="527" t="s">
        <v>161</v>
      </c>
      <c r="L176" s="528"/>
      <c r="M176" s="528"/>
      <c r="N176" s="528"/>
      <c r="O176" s="529"/>
      <c r="P176" s="516" t="s">
        <v>161</v>
      </c>
      <c r="Q176" s="517"/>
      <c r="R176" s="517"/>
      <c r="S176" s="517"/>
      <c r="T176" s="517"/>
      <c r="U176" s="517"/>
      <c r="V176" s="517"/>
      <c r="W176" s="517"/>
      <c r="X176" s="518"/>
      <c r="Y176" s="519">
        <v>0</v>
      </c>
      <c r="Z176" s="520"/>
      <c r="AA176" s="520"/>
      <c r="AB176" s="521">
        <v>0</v>
      </c>
      <c r="AC176" s="522"/>
      <c r="AD176" s="523"/>
      <c r="AE176" s="524" t="s">
        <v>161</v>
      </c>
      <c r="AF176" s="525"/>
      <c r="AG176" s="525"/>
      <c r="AH176" s="525"/>
      <c r="AI176" s="525"/>
      <c r="AJ176" s="525"/>
      <c r="AK176" s="525"/>
      <c r="AL176" s="525"/>
      <c r="AM176" s="526"/>
    </row>
    <row r="177" spans="1:39" ht="39.950000000000003" customHeight="1" x14ac:dyDescent="0.25">
      <c r="A177" s="89">
        <f t="shared" si="2"/>
        <v>165</v>
      </c>
      <c r="B177" s="511" t="s">
        <v>374</v>
      </c>
      <c r="C177" s="512"/>
      <c r="D177" s="513"/>
      <c r="E177" s="514"/>
      <c r="F177" s="514"/>
      <c r="G177" s="514"/>
      <c r="H177" s="514"/>
      <c r="I177" s="514"/>
      <c r="J177" s="515"/>
      <c r="K177" s="527" t="s">
        <v>161</v>
      </c>
      <c r="L177" s="528"/>
      <c r="M177" s="528"/>
      <c r="N177" s="528"/>
      <c r="O177" s="529"/>
      <c r="P177" s="516" t="s">
        <v>161</v>
      </c>
      <c r="Q177" s="517"/>
      <c r="R177" s="517"/>
      <c r="S177" s="517"/>
      <c r="T177" s="517"/>
      <c r="U177" s="517"/>
      <c r="V177" s="517"/>
      <c r="W177" s="517"/>
      <c r="X177" s="518"/>
      <c r="Y177" s="519">
        <v>0</v>
      </c>
      <c r="Z177" s="520"/>
      <c r="AA177" s="520"/>
      <c r="AB177" s="521">
        <v>0</v>
      </c>
      <c r="AC177" s="522"/>
      <c r="AD177" s="523"/>
      <c r="AE177" s="524" t="s">
        <v>161</v>
      </c>
      <c r="AF177" s="525"/>
      <c r="AG177" s="525"/>
      <c r="AH177" s="525"/>
      <c r="AI177" s="525"/>
      <c r="AJ177" s="525"/>
      <c r="AK177" s="525"/>
      <c r="AL177" s="525"/>
      <c r="AM177" s="526"/>
    </row>
    <row r="178" spans="1:39" ht="39.950000000000003" customHeight="1" x14ac:dyDescent="0.25">
      <c r="A178" s="89">
        <f t="shared" si="2"/>
        <v>166</v>
      </c>
      <c r="B178" s="511" t="s">
        <v>374</v>
      </c>
      <c r="C178" s="512"/>
      <c r="D178" s="513"/>
      <c r="E178" s="514"/>
      <c r="F178" s="514"/>
      <c r="G178" s="514"/>
      <c r="H178" s="514"/>
      <c r="I178" s="514"/>
      <c r="J178" s="515"/>
      <c r="K178" s="527" t="s">
        <v>161</v>
      </c>
      <c r="L178" s="528"/>
      <c r="M178" s="528"/>
      <c r="N178" s="528"/>
      <c r="O178" s="529"/>
      <c r="P178" s="516" t="s">
        <v>161</v>
      </c>
      <c r="Q178" s="517"/>
      <c r="R178" s="517"/>
      <c r="S178" s="517"/>
      <c r="T178" s="517"/>
      <c r="U178" s="517"/>
      <c r="V178" s="517"/>
      <c r="W178" s="517"/>
      <c r="X178" s="518"/>
      <c r="Y178" s="519">
        <v>0</v>
      </c>
      <c r="Z178" s="520"/>
      <c r="AA178" s="520"/>
      <c r="AB178" s="521">
        <v>0</v>
      </c>
      <c r="AC178" s="522"/>
      <c r="AD178" s="523"/>
      <c r="AE178" s="524" t="s">
        <v>161</v>
      </c>
      <c r="AF178" s="525"/>
      <c r="AG178" s="525"/>
      <c r="AH178" s="525"/>
      <c r="AI178" s="525"/>
      <c r="AJ178" s="525"/>
      <c r="AK178" s="525"/>
      <c r="AL178" s="525"/>
      <c r="AM178" s="526"/>
    </row>
    <row r="179" spans="1:39" ht="39.950000000000003" customHeight="1" x14ac:dyDescent="0.25">
      <c r="A179" s="89">
        <f t="shared" si="2"/>
        <v>167</v>
      </c>
      <c r="B179" s="511" t="s">
        <v>374</v>
      </c>
      <c r="C179" s="512"/>
      <c r="D179" s="513"/>
      <c r="E179" s="514"/>
      <c r="F179" s="514"/>
      <c r="G179" s="514"/>
      <c r="H179" s="514"/>
      <c r="I179" s="514"/>
      <c r="J179" s="515"/>
      <c r="K179" s="527" t="s">
        <v>161</v>
      </c>
      <c r="L179" s="528"/>
      <c r="M179" s="528"/>
      <c r="N179" s="528"/>
      <c r="O179" s="529"/>
      <c r="P179" s="516" t="s">
        <v>161</v>
      </c>
      <c r="Q179" s="517"/>
      <c r="R179" s="517"/>
      <c r="S179" s="517"/>
      <c r="T179" s="517"/>
      <c r="U179" s="517"/>
      <c r="V179" s="517"/>
      <c r="W179" s="517"/>
      <c r="X179" s="518"/>
      <c r="Y179" s="519">
        <v>0</v>
      </c>
      <c r="Z179" s="520"/>
      <c r="AA179" s="520"/>
      <c r="AB179" s="521">
        <v>0</v>
      </c>
      <c r="AC179" s="522"/>
      <c r="AD179" s="523"/>
      <c r="AE179" s="524" t="s">
        <v>161</v>
      </c>
      <c r="AF179" s="525"/>
      <c r="AG179" s="525"/>
      <c r="AH179" s="525"/>
      <c r="AI179" s="525"/>
      <c r="AJ179" s="525"/>
      <c r="AK179" s="525"/>
      <c r="AL179" s="525"/>
      <c r="AM179" s="526"/>
    </row>
    <row r="180" spans="1:39" ht="39.950000000000003" customHeight="1" x14ac:dyDescent="0.25">
      <c r="A180" s="89">
        <f t="shared" si="2"/>
        <v>168</v>
      </c>
      <c r="B180" s="511" t="s">
        <v>374</v>
      </c>
      <c r="C180" s="512"/>
      <c r="D180" s="513"/>
      <c r="E180" s="514"/>
      <c r="F180" s="514"/>
      <c r="G180" s="514"/>
      <c r="H180" s="514"/>
      <c r="I180" s="514"/>
      <c r="J180" s="515"/>
      <c r="K180" s="527" t="s">
        <v>161</v>
      </c>
      <c r="L180" s="528"/>
      <c r="M180" s="528"/>
      <c r="N180" s="528"/>
      <c r="O180" s="529"/>
      <c r="P180" s="516" t="s">
        <v>161</v>
      </c>
      <c r="Q180" s="517"/>
      <c r="R180" s="517"/>
      <c r="S180" s="517"/>
      <c r="T180" s="517"/>
      <c r="U180" s="517"/>
      <c r="V180" s="517"/>
      <c r="W180" s="517"/>
      <c r="X180" s="518"/>
      <c r="Y180" s="519">
        <v>0</v>
      </c>
      <c r="Z180" s="520"/>
      <c r="AA180" s="520"/>
      <c r="AB180" s="521">
        <v>0</v>
      </c>
      <c r="AC180" s="522"/>
      <c r="AD180" s="523"/>
      <c r="AE180" s="524" t="s">
        <v>161</v>
      </c>
      <c r="AF180" s="525"/>
      <c r="AG180" s="525"/>
      <c r="AH180" s="525"/>
      <c r="AI180" s="525"/>
      <c r="AJ180" s="525"/>
      <c r="AK180" s="525"/>
      <c r="AL180" s="525"/>
      <c r="AM180" s="526"/>
    </row>
    <row r="181" spans="1:39" ht="39.950000000000003" customHeight="1" x14ac:dyDescent="0.25">
      <c r="A181" s="89">
        <f t="shared" si="2"/>
        <v>169</v>
      </c>
      <c r="B181" s="511" t="s">
        <v>374</v>
      </c>
      <c r="C181" s="512"/>
      <c r="D181" s="513"/>
      <c r="E181" s="514"/>
      <c r="F181" s="514"/>
      <c r="G181" s="514"/>
      <c r="H181" s="514"/>
      <c r="I181" s="514"/>
      <c r="J181" s="515"/>
      <c r="K181" s="527" t="s">
        <v>161</v>
      </c>
      <c r="L181" s="528"/>
      <c r="M181" s="528"/>
      <c r="N181" s="528"/>
      <c r="O181" s="529"/>
      <c r="P181" s="516" t="s">
        <v>161</v>
      </c>
      <c r="Q181" s="517"/>
      <c r="R181" s="517"/>
      <c r="S181" s="517"/>
      <c r="T181" s="517"/>
      <c r="U181" s="517"/>
      <c r="V181" s="517"/>
      <c r="W181" s="517"/>
      <c r="X181" s="518"/>
      <c r="Y181" s="519">
        <v>0</v>
      </c>
      <c r="Z181" s="520"/>
      <c r="AA181" s="520"/>
      <c r="AB181" s="521">
        <v>0</v>
      </c>
      <c r="AC181" s="522"/>
      <c r="AD181" s="523"/>
      <c r="AE181" s="524" t="s">
        <v>161</v>
      </c>
      <c r="AF181" s="525"/>
      <c r="AG181" s="525"/>
      <c r="AH181" s="525"/>
      <c r="AI181" s="525"/>
      <c r="AJ181" s="525"/>
      <c r="AK181" s="525"/>
      <c r="AL181" s="525"/>
      <c r="AM181" s="526"/>
    </row>
    <row r="182" spans="1:39" ht="39.950000000000003" customHeight="1" x14ac:dyDescent="0.25">
      <c r="A182" s="89">
        <f t="shared" si="2"/>
        <v>170</v>
      </c>
      <c r="B182" s="511" t="s">
        <v>374</v>
      </c>
      <c r="C182" s="512"/>
      <c r="D182" s="513"/>
      <c r="E182" s="514"/>
      <c r="F182" s="514"/>
      <c r="G182" s="514"/>
      <c r="H182" s="514"/>
      <c r="I182" s="514"/>
      <c r="J182" s="515"/>
      <c r="K182" s="527" t="s">
        <v>161</v>
      </c>
      <c r="L182" s="528"/>
      <c r="M182" s="528"/>
      <c r="N182" s="528"/>
      <c r="O182" s="529"/>
      <c r="P182" s="516" t="s">
        <v>161</v>
      </c>
      <c r="Q182" s="517"/>
      <c r="R182" s="517"/>
      <c r="S182" s="517"/>
      <c r="T182" s="517"/>
      <c r="U182" s="517"/>
      <c r="V182" s="517"/>
      <c r="W182" s="517"/>
      <c r="X182" s="518"/>
      <c r="Y182" s="519">
        <v>0</v>
      </c>
      <c r="Z182" s="520"/>
      <c r="AA182" s="520"/>
      <c r="AB182" s="521">
        <v>0</v>
      </c>
      <c r="AC182" s="522"/>
      <c r="AD182" s="523"/>
      <c r="AE182" s="524" t="s">
        <v>161</v>
      </c>
      <c r="AF182" s="525"/>
      <c r="AG182" s="525"/>
      <c r="AH182" s="525"/>
      <c r="AI182" s="525"/>
      <c r="AJ182" s="525"/>
      <c r="AK182" s="525"/>
      <c r="AL182" s="525"/>
      <c r="AM182" s="526"/>
    </row>
    <row r="183" spans="1:39" ht="39.950000000000003" customHeight="1" x14ac:dyDescent="0.25">
      <c r="A183" s="89">
        <f t="shared" si="2"/>
        <v>171</v>
      </c>
      <c r="B183" s="511" t="s">
        <v>374</v>
      </c>
      <c r="C183" s="512"/>
      <c r="D183" s="513"/>
      <c r="E183" s="514"/>
      <c r="F183" s="514"/>
      <c r="G183" s="514"/>
      <c r="H183" s="514"/>
      <c r="I183" s="514"/>
      <c r="J183" s="515"/>
      <c r="K183" s="527" t="s">
        <v>161</v>
      </c>
      <c r="L183" s="528"/>
      <c r="M183" s="528"/>
      <c r="N183" s="528"/>
      <c r="O183" s="529"/>
      <c r="P183" s="516" t="s">
        <v>161</v>
      </c>
      <c r="Q183" s="517"/>
      <c r="R183" s="517"/>
      <c r="S183" s="517"/>
      <c r="T183" s="517"/>
      <c r="U183" s="517"/>
      <c r="V183" s="517"/>
      <c r="W183" s="517"/>
      <c r="X183" s="518"/>
      <c r="Y183" s="519">
        <v>0</v>
      </c>
      <c r="Z183" s="520"/>
      <c r="AA183" s="520"/>
      <c r="AB183" s="521">
        <v>0</v>
      </c>
      <c r="AC183" s="522"/>
      <c r="AD183" s="523"/>
      <c r="AE183" s="524" t="s">
        <v>161</v>
      </c>
      <c r="AF183" s="525"/>
      <c r="AG183" s="525"/>
      <c r="AH183" s="525"/>
      <c r="AI183" s="525"/>
      <c r="AJ183" s="525"/>
      <c r="AK183" s="525"/>
      <c r="AL183" s="525"/>
      <c r="AM183" s="526"/>
    </row>
    <row r="184" spans="1:39" ht="39.950000000000003" customHeight="1" x14ac:dyDescent="0.25">
      <c r="A184" s="89">
        <f t="shared" si="2"/>
        <v>172</v>
      </c>
      <c r="B184" s="511" t="s">
        <v>374</v>
      </c>
      <c r="C184" s="512"/>
      <c r="D184" s="513"/>
      <c r="E184" s="514"/>
      <c r="F184" s="514"/>
      <c r="G184" s="514"/>
      <c r="H184" s="514"/>
      <c r="I184" s="514"/>
      <c r="J184" s="515"/>
      <c r="K184" s="527" t="s">
        <v>161</v>
      </c>
      <c r="L184" s="528"/>
      <c r="M184" s="528"/>
      <c r="N184" s="528"/>
      <c r="O184" s="529"/>
      <c r="P184" s="516" t="s">
        <v>161</v>
      </c>
      <c r="Q184" s="517"/>
      <c r="R184" s="517"/>
      <c r="S184" s="517"/>
      <c r="T184" s="517"/>
      <c r="U184" s="517"/>
      <c r="V184" s="517"/>
      <c r="W184" s="517"/>
      <c r="X184" s="518"/>
      <c r="Y184" s="519">
        <v>0</v>
      </c>
      <c r="Z184" s="520"/>
      <c r="AA184" s="520"/>
      <c r="AB184" s="521">
        <v>0</v>
      </c>
      <c r="AC184" s="522"/>
      <c r="AD184" s="523"/>
      <c r="AE184" s="524" t="s">
        <v>161</v>
      </c>
      <c r="AF184" s="525"/>
      <c r="AG184" s="525"/>
      <c r="AH184" s="525"/>
      <c r="AI184" s="525"/>
      <c r="AJ184" s="525"/>
      <c r="AK184" s="525"/>
      <c r="AL184" s="525"/>
      <c r="AM184" s="526"/>
    </row>
    <row r="185" spans="1:39" ht="39.950000000000003" customHeight="1" x14ac:dyDescent="0.25">
      <c r="A185" s="89">
        <f t="shared" si="2"/>
        <v>173</v>
      </c>
      <c r="B185" s="511" t="s">
        <v>374</v>
      </c>
      <c r="C185" s="512"/>
      <c r="D185" s="513"/>
      <c r="E185" s="514"/>
      <c r="F185" s="514"/>
      <c r="G185" s="514"/>
      <c r="H185" s="514"/>
      <c r="I185" s="514"/>
      <c r="J185" s="515"/>
      <c r="K185" s="527" t="s">
        <v>161</v>
      </c>
      <c r="L185" s="528"/>
      <c r="M185" s="528"/>
      <c r="N185" s="528"/>
      <c r="O185" s="529"/>
      <c r="P185" s="516" t="s">
        <v>161</v>
      </c>
      <c r="Q185" s="517"/>
      <c r="R185" s="517"/>
      <c r="S185" s="517"/>
      <c r="T185" s="517"/>
      <c r="U185" s="517"/>
      <c r="V185" s="517"/>
      <c r="W185" s="517"/>
      <c r="X185" s="518"/>
      <c r="Y185" s="519">
        <v>0</v>
      </c>
      <c r="Z185" s="520"/>
      <c r="AA185" s="520"/>
      <c r="AB185" s="521">
        <v>0</v>
      </c>
      <c r="AC185" s="522"/>
      <c r="AD185" s="523"/>
      <c r="AE185" s="524" t="s">
        <v>161</v>
      </c>
      <c r="AF185" s="525"/>
      <c r="AG185" s="525"/>
      <c r="AH185" s="525"/>
      <c r="AI185" s="525"/>
      <c r="AJ185" s="525"/>
      <c r="AK185" s="525"/>
      <c r="AL185" s="525"/>
      <c r="AM185" s="526"/>
    </row>
    <row r="186" spans="1:39" ht="39.950000000000003" customHeight="1" x14ac:dyDescent="0.25">
      <c r="A186" s="89">
        <f t="shared" si="2"/>
        <v>174</v>
      </c>
      <c r="B186" s="511" t="s">
        <v>374</v>
      </c>
      <c r="C186" s="512"/>
      <c r="D186" s="513"/>
      <c r="E186" s="514"/>
      <c r="F186" s="514"/>
      <c r="G186" s="514"/>
      <c r="H186" s="514"/>
      <c r="I186" s="514"/>
      <c r="J186" s="515"/>
      <c r="K186" s="527" t="s">
        <v>161</v>
      </c>
      <c r="L186" s="528"/>
      <c r="M186" s="528"/>
      <c r="N186" s="528"/>
      <c r="O186" s="529"/>
      <c r="P186" s="516" t="s">
        <v>161</v>
      </c>
      <c r="Q186" s="517"/>
      <c r="R186" s="517"/>
      <c r="S186" s="517"/>
      <c r="T186" s="517"/>
      <c r="U186" s="517"/>
      <c r="V186" s="517"/>
      <c r="W186" s="517"/>
      <c r="X186" s="518"/>
      <c r="Y186" s="519">
        <v>0</v>
      </c>
      <c r="Z186" s="520"/>
      <c r="AA186" s="520"/>
      <c r="AB186" s="521">
        <v>0</v>
      </c>
      <c r="AC186" s="522"/>
      <c r="AD186" s="523"/>
      <c r="AE186" s="524" t="s">
        <v>161</v>
      </c>
      <c r="AF186" s="525"/>
      <c r="AG186" s="525"/>
      <c r="AH186" s="525"/>
      <c r="AI186" s="525"/>
      <c r="AJ186" s="525"/>
      <c r="AK186" s="525"/>
      <c r="AL186" s="525"/>
      <c r="AM186" s="526"/>
    </row>
    <row r="187" spans="1:39" ht="39.950000000000003" customHeight="1" x14ac:dyDescent="0.25">
      <c r="A187" s="89">
        <f t="shared" si="2"/>
        <v>175</v>
      </c>
      <c r="B187" s="511" t="s">
        <v>374</v>
      </c>
      <c r="C187" s="512"/>
      <c r="D187" s="513"/>
      <c r="E187" s="514"/>
      <c r="F187" s="514"/>
      <c r="G187" s="514"/>
      <c r="H187" s="514"/>
      <c r="I187" s="514"/>
      <c r="J187" s="515"/>
      <c r="K187" s="527" t="s">
        <v>161</v>
      </c>
      <c r="L187" s="528"/>
      <c r="M187" s="528"/>
      <c r="N187" s="528"/>
      <c r="O187" s="529"/>
      <c r="P187" s="516" t="s">
        <v>161</v>
      </c>
      <c r="Q187" s="517"/>
      <c r="R187" s="517"/>
      <c r="S187" s="517"/>
      <c r="T187" s="517"/>
      <c r="U187" s="517"/>
      <c r="V187" s="517"/>
      <c r="W187" s="517"/>
      <c r="X187" s="518"/>
      <c r="Y187" s="519">
        <v>0</v>
      </c>
      <c r="Z187" s="520"/>
      <c r="AA187" s="520"/>
      <c r="AB187" s="521">
        <v>0</v>
      </c>
      <c r="AC187" s="522"/>
      <c r="AD187" s="523"/>
      <c r="AE187" s="524" t="s">
        <v>161</v>
      </c>
      <c r="AF187" s="525"/>
      <c r="AG187" s="525"/>
      <c r="AH187" s="525"/>
      <c r="AI187" s="525"/>
      <c r="AJ187" s="525"/>
      <c r="AK187" s="525"/>
      <c r="AL187" s="525"/>
      <c r="AM187" s="526"/>
    </row>
    <row r="188" spans="1:39" ht="39.950000000000003" customHeight="1" x14ac:dyDescent="0.25">
      <c r="A188" s="89">
        <f t="shared" si="2"/>
        <v>176</v>
      </c>
      <c r="B188" s="511" t="s">
        <v>374</v>
      </c>
      <c r="C188" s="512"/>
      <c r="D188" s="513"/>
      <c r="E188" s="514"/>
      <c r="F188" s="514"/>
      <c r="G188" s="514"/>
      <c r="H188" s="514"/>
      <c r="I188" s="514"/>
      <c r="J188" s="515"/>
      <c r="K188" s="527" t="s">
        <v>161</v>
      </c>
      <c r="L188" s="528"/>
      <c r="M188" s="528"/>
      <c r="N188" s="528"/>
      <c r="O188" s="529"/>
      <c r="P188" s="516" t="s">
        <v>161</v>
      </c>
      <c r="Q188" s="517"/>
      <c r="R188" s="517"/>
      <c r="S188" s="517"/>
      <c r="T188" s="517"/>
      <c r="U188" s="517"/>
      <c r="V188" s="517"/>
      <c r="W188" s="517"/>
      <c r="X188" s="518"/>
      <c r="Y188" s="519">
        <v>0</v>
      </c>
      <c r="Z188" s="520"/>
      <c r="AA188" s="520"/>
      <c r="AB188" s="521">
        <v>0</v>
      </c>
      <c r="AC188" s="522"/>
      <c r="AD188" s="523"/>
      <c r="AE188" s="524" t="s">
        <v>161</v>
      </c>
      <c r="AF188" s="525"/>
      <c r="AG188" s="525"/>
      <c r="AH188" s="525"/>
      <c r="AI188" s="525"/>
      <c r="AJ188" s="525"/>
      <c r="AK188" s="525"/>
      <c r="AL188" s="525"/>
      <c r="AM188" s="526"/>
    </row>
    <row r="189" spans="1:39" ht="39.950000000000003" customHeight="1" x14ac:dyDescent="0.25">
      <c r="A189" s="89">
        <f t="shared" si="2"/>
        <v>177</v>
      </c>
      <c r="B189" s="511" t="s">
        <v>374</v>
      </c>
      <c r="C189" s="512"/>
      <c r="D189" s="513"/>
      <c r="E189" s="514"/>
      <c r="F189" s="514"/>
      <c r="G189" s="514"/>
      <c r="H189" s="514"/>
      <c r="I189" s="514"/>
      <c r="J189" s="515"/>
      <c r="K189" s="527" t="s">
        <v>161</v>
      </c>
      <c r="L189" s="528"/>
      <c r="M189" s="528"/>
      <c r="N189" s="528"/>
      <c r="O189" s="529"/>
      <c r="P189" s="516" t="s">
        <v>161</v>
      </c>
      <c r="Q189" s="517"/>
      <c r="R189" s="517"/>
      <c r="S189" s="517"/>
      <c r="T189" s="517"/>
      <c r="U189" s="517"/>
      <c r="V189" s="517"/>
      <c r="W189" s="517"/>
      <c r="X189" s="518"/>
      <c r="Y189" s="519">
        <v>0</v>
      </c>
      <c r="Z189" s="520"/>
      <c r="AA189" s="520"/>
      <c r="AB189" s="521">
        <v>0</v>
      </c>
      <c r="AC189" s="522"/>
      <c r="AD189" s="523"/>
      <c r="AE189" s="524" t="s">
        <v>161</v>
      </c>
      <c r="AF189" s="525"/>
      <c r="AG189" s="525"/>
      <c r="AH189" s="525"/>
      <c r="AI189" s="525"/>
      <c r="AJ189" s="525"/>
      <c r="AK189" s="525"/>
      <c r="AL189" s="525"/>
      <c r="AM189" s="526"/>
    </row>
    <row r="190" spans="1:39" ht="39.950000000000003" customHeight="1" x14ac:dyDescent="0.25">
      <c r="A190" s="89">
        <f t="shared" si="2"/>
        <v>178</v>
      </c>
      <c r="B190" s="511" t="s">
        <v>374</v>
      </c>
      <c r="C190" s="512"/>
      <c r="D190" s="513"/>
      <c r="E190" s="514"/>
      <c r="F190" s="514"/>
      <c r="G190" s="514"/>
      <c r="H190" s="514"/>
      <c r="I190" s="514"/>
      <c r="J190" s="515"/>
      <c r="K190" s="527" t="s">
        <v>161</v>
      </c>
      <c r="L190" s="528"/>
      <c r="M190" s="528"/>
      <c r="N190" s="528"/>
      <c r="O190" s="529"/>
      <c r="P190" s="516" t="s">
        <v>161</v>
      </c>
      <c r="Q190" s="517"/>
      <c r="R190" s="517"/>
      <c r="S190" s="517"/>
      <c r="T190" s="517"/>
      <c r="U190" s="517"/>
      <c r="V190" s="517"/>
      <c r="W190" s="517"/>
      <c r="X190" s="518"/>
      <c r="Y190" s="519">
        <v>0</v>
      </c>
      <c r="Z190" s="520"/>
      <c r="AA190" s="520"/>
      <c r="AB190" s="521">
        <v>0</v>
      </c>
      <c r="AC190" s="522"/>
      <c r="AD190" s="523"/>
      <c r="AE190" s="524" t="s">
        <v>161</v>
      </c>
      <c r="AF190" s="525"/>
      <c r="AG190" s="525"/>
      <c r="AH190" s="525"/>
      <c r="AI190" s="525"/>
      <c r="AJ190" s="525"/>
      <c r="AK190" s="525"/>
      <c r="AL190" s="525"/>
      <c r="AM190" s="526"/>
    </row>
    <row r="191" spans="1:39" ht="39.950000000000003" customHeight="1" x14ac:dyDescent="0.25">
      <c r="A191" s="89">
        <f t="shared" si="2"/>
        <v>179</v>
      </c>
      <c r="B191" s="511" t="s">
        <v>374</v>
      </c>
      <c r="C191" s="512"/>
      <c r="D191" s="513"/>
      <c r="E191" s="514"/>
      <c r="F191" s="514"/>
      <c r="G191" s="514"/>
      <c r="H191" s="514"/>
      <c r="I191" s="514"/>
      <c r="J191" s="515"/>
      <c r="K191" s="527" t="s">
        <v>161</v>
      </c>
      <c r="L191" s="528"/>
      <c r="M191" s="528"/>
      <c r="N191" s="528"/>
      <c r="O191" s="529"/>
      <c r="P191" s="516" t="s">
        <v>161</v>
      </c>
      <c r="Q191" s="517"/>
      <c r="R191" s="517"/>
      <c r="S191" s="517"/>
      <c r="T191" s="517"/>
      <c r="U191" s="517"/>
      <c r="V191" s="517"/>
      <c r="W191" s="517"/>
      <c r="X191" s="518"/>
      <c r="Y191" s="519">
        <v>0</v>
      </c>
      <c r="Z191" s="520"/>
      <c r="AA191" s="520"/>
      <c r="AB191" s="521">
        <v>0</v>
      </c>
      <c r="AC191" s="522"/>
      <c r="AD191" s="523"/>
      <c r="AE191" s="524" t="s">
        <v>161</v>
      </c>
      <c r="AF191" s="525"/>
      <c r="AG191" s="525"/>
      <c r="AH191" s="525"/>
      <c r="AI191" s="525"/>
      <c r="AJ191" s="525"/>
      <c r="AK191" s="525"/>
      <c r="AL191" s="525"/>
      <c r="AM191" s="526"/>
    </row>
    <row r="192" spans="1:39" ht="39.950000000000003" customHeight="1" x14ac:dyDescent="0.25">
      <c r="A192" s="89">
        <f t="shared" si="2"/>
        <v>180</v>
      </c>
      <c r="B192" s="511" t="s">
        <v>374</v>
      </c>
      <c r="C192" s="512"/>
      <c r="D192" s="513"/>
      <c r="E192" s="514"/>
      <c r="F192" s="514"/>
      <c r="G192" s="514"/>
      <c r="H192" s="514"/>
      <c r="I192" s="514"/>
      <c r="J192" s="515"/>
      <c r="K192" s="527" t="s">
        <v>161</v>
      </c>
      <c r="L192" s="528"/>
      <c r="M192" s="528"/>
      <c r="N192" s="528"/>
      <c r="O192" s="529"/>
      <c r="P192" s="516" t="s">
        <v>161</v>
      </c>
      <c r="Q192" s="517"/>
      <c r="R192" s="517"/>
      <c r="S192" s="517"/>
      <c r="T192" s="517"/>
      <c r="U192" s="517"/>
      <c r="V192" s="517"/>
      <c r="W192" s="517"/>
      <c r="X192" s="518"/>
      <c r="Y192" s="519">
        <v>0</v>
      </c>
      <c r="Z192" s="520"/>
      <c r="AA192" s="520"/>
      <c r="AB192" s="521">
        <v>0</v>
      </c>
      <c r="AC192" s="522"/>
      <c r="AD192" s="523"/>
      <c r="AE192" s="524" t="s">
        <v>161</v>
      </c>
      <c r="AF192" s="525"/>
      <c r="AG192" s="525"/>
      <c r="AH192" s="525"/>
      <c r="AI192" s="525"/>
      <c r="AJ192" s="525"/>
      <c r="AK192" s="525"/>
      <c r="AL192" s="525"/>
      <c r="AM192" s="526"/>
    </row>
    <row r="193" spans="1:39" ht="39.950000000000003" customHeight="1" x14ac:dyDescent="0.25">
      <c r="A193" s="89">
        <f t="shared" si="2"/>
        <v>181</v>
      </c>
      <c r="B193" s="511" t="s">
        <v>374</v>
      </c>
      <c r="C193" s="512"/>
      <c r="D193" s="513"/>
      <c r="E193" s="514"/>
      <c r="F193" s="514"/>
      <c r="G193" s="514"/>
      <c r="H193" s="514"/>
      <c r="I193" s="514"/>
      <c r="J193" s="515"/>
      <c r="K193" s="527" t="s">
        <v>161</v>
      </c>
      <c r="L193" s="528"/>
      <c r="M193" s="528"/>
      <c r="N193" s="528"/>
      <c r="O193" s="529"/>
      <c r="P193" s="516" t="s">
        <v>161</v>
      </c>
      <c r="Q193" s="517"/>
      <c r="R193" s="517"/>
      <c r="S193" s="517"/>
      <c r="T193" s="517"/>
      <c r="U193" s="517"/>
      <c r="V193" s="517"/>
      <c r="W193" s="517"/>
      <c r="X193" s="518"/>
      <c r="Y193" s="519">
        <v>0</v>
      </c>
      <c r="Z193" s="520"/>
      <c r="AA193" s="520"/>
      <c r="AB193" s="521">
        <v>0</v>
      </c>
      <c r="AC193" s="522"/>
      <c r="AD193" s="523"/>
      <c r="AE193" s="524" t="s">
        <v>161</v>
      </c>
      <c r="AF193" s="525"/>
      <c r="AG193" s="525"/>
      <c r="AH193" s="525"/>
      <c r="AI193" s="525"/>
      <c r="AJ193" s="525"/>
      <c r="AK193" s="525"/>
      <c r="AL193" s="525"/>
      <c r="AM193" s="526"/>
    </row>
    <row r="194" spans="1:39" ht="39.950000000000003" customHeight="1" x14ac:dyDescent="0.25">
      <c r="A194" s="89">
        <f t="shared" si="2"/>
        <v>182</v>
      </c>
      <c r="B194" s="511" t="s">
        <v>374</v>
      </c>
      <c r="C194" s="512"/>
      <c r="D194" s="513"/>
      <c r="E194" s="514"/>
      <c r="F194" s="514"/>
      <c r="G194" s="514"/>
      <c r="H194" s="514"/>
      <c r="I194" s="514"/>
      <c r="J194" s="515"/>
      <c r="K194" s="527" t="s">
        <v>161</v>
      </c>
      <c r="L194" s="528"/>
      <c r="M194" s="528"/>
      <c r="N194" s="528"/>
      <c r="O194" s="529"/>
      <c r="P194" s="516" t="s">
        <v>161</v>
      </c>
      <c r="Q194" s="517"/>
      <c r="R194" s="517"/>
      <c r="S194" s="517"/>
      <c r="T194" s="517"/>
      <c r="U194" s="517"/>
      <c r="V194" s="517"/>
      <c r="W194" s="517"/>
      <c r="X194" s="518"/>
      <c r="Y194" s="519">
        <v>0</v>
      </c>
      <c r="Z194" s="520"/>
      <c r="AA194" s="520"/>
      <c r="AB194" s="521">
        <v>0</v>
      </c>
      <c r="AC194" s="522"/>
      <c r="AD194" s="523"/>
      <c r="AE194" s="524" t="s">
        <v>161</v>
      </c>
      <c r="AF194" s="525"/>
      <c r="AG194" s="525"/>
      <c r="AH194" s="525"/>
      <c r="AI194" s="525"/>
      <c r="AJ194" s="525"/>
      <c r="AK194" s="525"/>
      <c r="AL194" s="525"/>
      <c r="AM194" s="526"/>
    </row>
    <row r="195" spans="1:39" ht="39.950000000000003" customHeight="1" x14ac:dyDescent="0.25">
      <c r="A195" s="89">
        <f t="shared" si="2"/>
        <v>183</v>
      </c>
      <c r="B195" s="511" t="s">
        <v>374</v>
      </c>
      <c r="C195" s="512"/>
      <c r="D195" s="513"/>
      <c r="E195" s="514"/>
      <c r="F195" s="514"/>
      <c r="G195" s="514"/>
      <c r="H195" s="514"/>
      <c r="I195" s="514"/>
      <c r="J195" s="515"/>
      <c r="K195" s="527" t="s">
        <v>161</v>
      </c>
      <c r="L195" s="528"/>
      <c r="M195" s="528"/>
      <c r="N195" s="528"/>
      <c r="O195" s="529"/>
      <c r="P195" s="516" t="s">
        <v>161</v>
      </c>
      <c r="Q195" s="517"/>
      <c r="R195" s="517"/>
      <c r="S195" s="517"/>
      <c r="T195" s="517"/>
      <c r="U195" s="517"/>
      <c r="V195" s="517"/>
      <c r="W195" s="517"/>
      <c r="X195" s="518"/>
      <c r="Y195" s="519">
        <v>0</v>
      </c>
      <c r="Z195" s="520"/>
      <c r="AA195" s="520"/>
      <c r="AB195" s="521">
        <v>0</v>
      </c>
      <c r="AC195" s="522"/>
      <c r="AD195" s="523"/>
      <c r="AE195" s="524" t="s">
        <v>161</v>
      </c>
      <c r="AF195" s="525"/>
      <c r="AG195" s="525"/>
      <c r="AH195" s="525"/>
      <c r="AI195" s="525"/>
      <c r="AJ195" s="525"/>
      <c r="AK195" s="525"/>
      <c r="AL195" s="525"/>
      <c r="AM195" s="526"/>
    </row>
    <row r="196" spans="1:39" ht="39.950000000000003" customHeight="1" x14ac:dyDescent="0.25">
      <c r="A196" s="89">
        <f t="shared" si="2"/>
        <v>184</v>
      </c>
      <c r="B196" s="511" t="s">
        <v>374</v>
      </c>
      <c r="C196" s="512"/>
      <c r="D196" s="513"/>
      <c r="E196" s="514"/>
      <c r="F196" s="514"/>
      <c r="G196" s="514"/>
      <c r="H196" s="514"/>
      <c r="I196" s="514"/>
      <c r="J196" s="515"/>
      <c r="K196" s="527" t="s">
        <v>161</v>
      </c>
      <c r="L196" s="528"/>
      <c r="M196" s="528"/>
      <c r="N196" s="528"/>
      <c r="O196" s="529"/>
      <c r="P196" s="516" t="s">
        <v>161</v>
      </c>
      <c r="Q196" s="517"/>
      <c r="R196" s="517"/>
      <c r="S196" s="517"/>
      <c r="T196" s="517"/>
      <c r="U196" s="517"/>
      <c r="V196" s="517"/>
      <c r="W196" s="517"/>
      <c r="X196" s="518"/>
      <c r="Y196" s="519">
        <v>0</v>
      </c>
      <c r="Z196" s="520"/>
      <c r="AA196" s="520"/>
      <c r="AB196" s="521">
        <v>0</v>
      </c>
      <c r="AC196" s="522"/>
      <c r="AD196" s="523"/>
      <c r="AE196" s="524" t="s">
        <v>161</v>
      </c>
      <c r="AF196" s="525"/>
      <c r="AG196" s="525"/>
      <c r="AH196" s="525"/>
      <c r="AI196" s="525"/>
      <c r="AJ196" s="525"/>
      <c r="AK196" s="525"/>
      <c r="AL196" s="525"/>
      <c r="AM196" s="526"/>
    </row>
    <row r="197" spans="1:39" ht="39.950000000000003" customHeight="1" x14ac:dyDescent="0.25">
      <c r="A197" s="89">
        <f t="shared" si="2"/>
        <v>185</v>
      </c>
      <c r="B197" s="511" t="s">
        <v>374</v>
      </c>
      <c r="C197" s="512"/>
      <c r="D197" s="513"/>
      <c r="E197" s="514"/>
      <c r="F197" s="514"/>
      <c r="G197" s="514"/>
      <c r="H197" s="514"/>
      <c r="I197" s="514"/>
      <c r="J197" s="515"/>
      <c r="K197" s="527" t="s">
        <v>161</v>
      </c>
      <c r="L197" s="528"/>
      <c r="M197" s="528"/>
      <c r="N197" s="528"/>
      <c r="O197" s="529"/>
      <c r="P197" s="516" t="s">
        <v>161</v>
      </c>
      <c r="Q197" s="517"/>
      <c r="R197" s="517"/>
      <c r="S197" s="517"/>
      <c r="T197" s="517"/>
      <c r="U197" s="517"/>
      <c r="V197" s="517"/>
      <c r="W197" s="517"/>
      <c r="X197" s="518"/>
      <c r="Y197" s="519">
        <v>0</v>
      </c>
      <c r="Z197" s="520"/>
      <c r="AA197" s="520"/>
      <c r="AB197" s="521">
        <v>0</v>
      </c>
      <c r="AC197" s="522"/>
      <c r="AD197" s="523"/>
      <c r="AE197" s="524" t="s">
        <v>161</v>
      </c>
      <c r="AF197" s="525"/>
      <c r="AG197" s="525"/>
      <c r="AH197" s="525"/>
      <c r="AI197" s="525"/>
      <c r="AJ197" s="525"/>
      <c r="AK197" s="525"/>
      <c r="AL197" s="525"/>
      <c r="AM197" s="526"/>
    </row>
    <row r="198" spans="1:39" ht="39.950000000000003" customHeight="1" x14ac:dyDescent="0.25">
      <c r="A198" s="89">
        <f t="shared" si="2"/>
        <v>186</v>
      </c>
      <c r="B198" s="511" t="s">
        <v>374</v>
      </c>
      <c r="C198" s="512"/>
      <c r="D198" s="513"/>
      <c r="E198" s="514"/>
      <c r="F198" s="514"/>
      <c r="G198" s="514"/>
      <c r="H198" s="514"/>
      <c r="I198" s="514"/>
      <c r="J198" s="515"/>
      <c r="K198" s="527" t="s">
        <v>161</v>
      </c>
      <c r="L198" s="528"/>
      <c r="M198" s="528"/>
      <c r="N198" s="528"/>
      <c r="O198" s="529"/>
      <c r="P198" s="516" t="s">
        <v>161</v>
      </c>
      <c r="Q198" s="517"/>
      <c r="R198" s="517"/>
      <c r="S198" s="517"/>
      <c r="T198" s="517"/>
      <c r="U198" s="517"/>
      <c r="V198" s="517"/>
      <c r="W198" s="517"/>
      <c r="X198" s="518"/>
      <c r="Y198" s="519">
        <v>0</v>
      </c>
      <c r="Z198" s="520"/>
      <c r="AA198" s="520"/>
      <c r="AB198" s="521">
        <v>0</v>
      </c>
      <c r="AC198" s="522"/>
      <c r="AD198" s="523"/>
      <c r="AE198" s="524" t="s">
        <v>161</v>
      </c>
      <c r="AF198" s="525"/>
      <c r="AG198" s="525"/>
      <c r="AH198" s="525"/>
      <c r="AI198" s="525"/>
      <c r="AJ198" s="525"/>
      <c r="AK198" s="525"/>
      <c r="AL198" s="525"/>
      <c r="AM198" s="526"/>
    </row>
    <row r="199" spans="1:39" ht="39.950000000000003" customHeight="1" x14ac:dyDescent="0.25">
      <c r="A199" s="89">
        <f t="shared" si="2"/>
        <v>187</v>
      </c>
      <c r="B199" s="511" t="s">
        <v>374</v>
      </c>
      <c r="C199" s="512"/>
      <c r="D199" s="513"/>
      <c r="E199" s="514"/>
      <c r="F199" s="514"/>
      <c r="G199" s="514"/>
      <c r="H199" s="514"/>
      <c r="I199" s="514"/>
      <c r="J199" s="515"/>
      <c r="K199" s="527" t="s">
        <v>161</v>
      </c>
      <c r="L199" s="528"/>
      <c r="M199" s="528"/>
      <c r="N199" s="528"/>
      <c r="O199" s="529"/>
      <c r="P199" s="516" t="s">
        <v>161</v>
      </c>
      <c r="Q199" s="517"/>
      <c r="R199" s="517"/>
      <c r="S199" s="517"/>
      <c r="T199" s="517"/>
      <c r="U199" s="517"/>
      <c r="V199" s="517"/>
      <c r="W199" s="517"/>
      <c r="X199" s="518"/>
      <c r="Y199" s="519">
        <v>0</v>
      </c>
      <c r="Z199" s="520"/>
      <c r="AA199" s="520"/>
      <c r="AB199" s="521">
        <v>0</v>
      </c>
      <c r="AC199" s="522"/>
      <c r="AD199" s="523"/>
      <c r="AE199" s="524" t="s">
        <v>161</v>
      </c>
      <c r="AF199" s="525"/>
      <c r="AG199" s="525"/>
      <c r="AH199" s="525"/>
      <c r="AI199" s="525"/>
      <c r="AJ199" s="525"/>
      <c r="AK199" s="525"/>
      <c r="AL199" s="525"/>
      <c r="AM199" s="526"/>
    </row>
    <row r="200" spans="1:39" ht="39.950000000000003" customHeight="1" x14ac:dyDescent="0.25">
      <c r="A200" s="89">
        <f t="shared" si="2"/>
        <v>188</v>
      </c>
      <c r="B200" s="511" t="s">
        <v>374</v>
      </c>
      <c r="C200" s="512"/>
      <c r="D200" s="513"/>
      <c r="E200" s="514"/>
      <c r="F200" s="514"/>
      <c r="G200" s="514"/>
      <c r="H200" s="514"/>
      <c r="I200" s="514"/>
      <c r="J200" s="515"/>
      <c r="K200" s="527" t="s">
        <v>161</v>
      </c>
      <c r="L200" s="528"/>
      <c r="M200" s="528"/>
      <c r="N200" s="528"/>
      <c r="O200" s="529"/>
      <c r="P200" s="516" t="s">
        <v>161</v>
      </c>
      <c r="Q200" s="517"/>
      <c r="R200" s="517"/>
      <c r="S200" s="517"/>
      <c r="T200" s="517"/>
      <c r="U200" s="517"/>
      <c r="V200" s="517"/>
      <c r="W200" s="517"/>
      <c r="X200" s="518"/>
      <c r="Y200" s="519">
        <v>0</v>
      </c>
      <c r="Z200" s="520"/>
      <c r="AA200" s="520"/>
      <c r="AB200" s="521">
        <v>0</v>
      </c>
      <c r="AC200" s="522"/>
      <c r="AD200" s="523"/>
      <c r="AE200" s="524" t="s">
        <v>161</v>
      </c>
      <c r="AF200" s="525"/>
      <c r="AG200" s="525"/>
      <c r="AH200" s="525"/>
      <c r="AI200" s="525"/>
      <c r="AJ200" s="525"/>
      <c r="AK200" s="525"/>
      <c r="AL200" s="525"/>
      <c r="AM200" s="526"/>
    </row>
    <row r="201" spans="1:39" ht="39.950000000000003" customHeight="1" x14ac:dyDescent="0.25">
      <c r="A201" s="89">
        <f t="shared" si="2"/>
        <v>189</v>
      </c>
      <c r="B201" s="511" t="s">
        <v>374</v>
      </c>
      <c r="C201" s="512"/>
      <c r="D201" s="513"/>
      <c r="E201" s="514"/>
      <c r="F201" s="514"/>
      <c r="G201" s="514"/>
      <c r="H201" s="514"/>
      <c r="I201" s="514"/>
      <c r="J201" s="515"/>
      <c r="K201" s="527" t="s">
        <v>161</v>
      </c>
      <c r="L201" s="528"/>
      <c r="M201" s="528"/>
      <c r="N201" s="528"/>
      <c r="O201" s="529"/>
      <c r="P201" s="516" t="s">
        <v>161</v>
      </c>
      <c r="Q201" s="517"/>
      <c r="R201" s="517"/>
      <c r="S201" s="517"/>
      <c r="T201" s="517"/>
      <c r="U201" s="517"/>
      <c r="V201" s="517"/>
      <c r="W201" s="517"/>
      <c r="X201" s="518"/>
      <c r="Y201" s="519">
        <v>0</v>
      </c>
      <c r="Z201" s="520"/>
      <c r="AA201" s="520"/>
      <c r="AB201" s="521">
        <v>0</v>
      </c>
      <c r="AC201" s="522"/>
      <c r="AD201" s="523"/>
      <c r="AE201" s="524" t="s">
        <v>161</v>
      </c>
      <c r="AF201" s="525"/>
      <c r="AG201" s="525"/>
      <c r="AH201" s="525"/>
      <c r="AI201" s="525"/>
      <c r="AJ201" s="525"/>
      <c r="AK201" s="525"/>
      <c r="AL201" s="525"/>
      <c r="AM201" s="526"/>
    </row>
    <row r="202" spans="1:39" ht="39.950000000000003" customHeight="1" x14ac:dyDescent="0.25">
      <c r="A202" s="89">
        <f t="shared" si="2"/>
        <v>190</v>
      </c>
      <c r="B202" s="511" t="s">
        <v>374</v>
      </c>
      <c r="C202" s="512"/>
      <c r="D202" s="513"/>
      <c r="E202" s="514"/>
      <c r="F202" s="514"/>
      <c r="G202" s="514"/>
      <c r="H202" s="514"/>
      <c r="I202" s="514"/>
      <c r="J202" s="515"/>
      <c r="K202" s="527" t="s">
        <v>161</v>
      </c>
      <c r="L202" s="528"/>
      <c r="M202" s="528"/>
      <c r="N202" s="528"/>
      <c r="O202" s="529"/>
      <c r="P202" s="516" t="s">
        <v>161</v>
      </c>
      <c r="Q202" s="517"/>
      <c r="R202" s="517"/>
      <c r="S202" s="517"/>
      <c r="T202" s="517"/>
      <c r="U202" s="517"/>
      <c r="V202" s="517"/>
      <c r="W202" s="517"/>
      <c r="X202" s="518"/>
      <c r="Y202" s="519">
        <v>0</v>
      </c>
      <c r="Z202" s="520"/>
      <c r="AA202" s="520"/>
      <c r="AB202" s="521">
        <v>0</v>
      </c>
      <c r="AC202" s="522"/>
      <c r="AD202" s="523"/>
      <c r="AE202" s="524" t="s">
        <v>161</v>
      </c>
      <c r="AF202" s="525"/>
      <c r="AG202" s="525"/>
      <c r="AH202" s="525"/>
      <c r="AI202" s="525"/>
      <c r="AJ202" s="525"/>
      <c r="AK202" s="525"/>
      <c r="AL202" s="525"/>
      <c r="AM202" s="526"/>
    </row>
    <row r="203" spans="1:39" ht="39.950000000000003" customHeight="1" x14ac:dyDescent="0.25">
      <c r="A203" s="89">
        <f t="shared" si="2"/>
        <v>191</v>
      </c>
      <c r="B203" s="511" t="s">
        <v>374</v>
      </c>
      <c r="C203" s="512"/>
      <c r="D203" s="513"/>
      <c r="E203" s="514"/>
      <c r="F203" s="514"/>
      <c r="G203" s="514"/>
      <c r="H203" s="514"/>
      <c r="I203" s="514"/>
      <c r="J203" s="515"/>
      <c r="K203" s="527" t="s">
        <v>161</v>
      </c>
      <c r="L203" s="528"/>
      <c r="M203" s="528"/>
      <c r="N203" s="528"/>
      <c r="O203" s="529"/>
      <c r="P203" s="516" t="s">
        <v>161</v>
      </c>
      <c r="Q203" s="517"/>
      <c r="R203" s="517"/>
      <c r="S203" s="517"/>
      <c r="T203" s="517"/>
      <c r="U203" s="517"/>
      <c r="V203" s="517"/>
      <c r="W203" s="517"/>
      <c r="X203" s="518"/>
      <c r="Y203" s="519">
        <v>0</v>
      </c>
      <c r="Z203" s="520"/>
      <c r="AA203" s="520"/>
      <c r="AB203" s="521">
        <v>0</v>
      </c>
      <c r="AC203" s="522"/>
      <c r="AD203" s="523"/>
      <c r="AE203" s="524" t="s">
        <v>161</v>
      </c>
      <c r="AF203" s="525"/>
      <c r="AG203" s="525"/>
      <c r="AH203" s="525"/>
      <c r="AI203" s="525"/>
      <c r="AJ203" s="525"/>
      <c r="AK203" s="525"/>
      <c r="AL203" s="525"/>
      <c r="AM203" s="526"/>
    </row>
    <row r="204" spans="1:39" ht="39.950000000000003" customHeight="1" x14ac:dyDescent="0.25">
      <c r="A204" s="89">
        <f t="shared" si="2"/>
        <v>192</v>
      </c>
      <c r="B204" s="511" t="s">
        <v>374</v>
      </c>
      <c r="C204" s="512"/>
      <c r="D204" s="513"/>
      <c r="E204" s="514"/>
      <c r="F204" s="514"/>
      <c r="G204" s="514"/>
      <c r="H204" s="514"/>
      <c r="I204" s="514"/>
      <c r="J204" s="515"/>
      <c r="K204" s="527" t="s">
        <v>161</v>
      </c>
      <c r="L204" s="528"/>
      <c r="M204" s="528"/>
      <c r="N204" s="528"/>
      <c r="O204" s="529"/>
      <c r="P204" s="516" t="s">
        <v>161</v>
      </c>
      <c r="Q204" s="517"/>
      <c r="R204" s="517"/>
      <c r="S204" s="517"/>
      <c r="T204" s="517"/>
      <c r="U204" s="517"/>
      <c r="V204" s="517"/>
      <c r="W204" s="517"/>
      <c r="X204" s="518"/>
      <c r="Y204" s="519">
        <v>0</v>
      </c>
      <c r="Z204" s="520"/>
      <c r="AA204" s="520"/>
      <c r="AB204" s="521">
        <v>0</v>
      </c>
      <c r="AC204" s="522"/>
      <c r="AD204" s="523"/>
      <c r="AE204" s="524" t="s">
        <v>161</v>
      </c>
      <c r="AF204" s="525"/>
      <c r="AG204" s="525"/>
      <c r="AH204" s="525"/>
      <c r="AI204" s="525"/>
      <c r="AJ204" s="525"/>
      <c r="AK204" s="525"/>
      <c r="AL204" s="525"/>
      <c r="AM204" s="526"/>
    </row>
    <row r="205" spans="1:39" ht="39.950000000000003" customHeight="1" x14ac:dyDescent="0.25">
      <c r="A205" s="89">
        <f t="shared" si="2"/>
        <v>193</v>
      </c>
      <c r="B205" s="511" t="s">
        <v>374</v>
      </c>
      <c r="C205" s="512"/>
      <c r="D205" s="513"/>
      <c r="E205" s="514"/>
      <c r="F205" s="514"/>
      <c r="G205" s="514"/>
      <c r="H205" s="514"/>
      <c r="I205" s="514"/>
      <c r="J205" s="515"/>
      <c r="K205" s="527" t="s">
        <v>161</v>
      </c>
      <c r="L205" s="528"/>
      <c r="M205" s="528"/>
      <c r="N205" s="528"/>
      <c r="O205" s="529"/>
      <c r="P205" s="516" t="s">
        <v>161</v>
      </c>
      <c r="Q205" s="517"/>
      <c r="R205" s="517"/>
      <c r="S205" s="517"/>
      <c r="T205" s="517"/>
      <c r="U205" s="517"/>
      <c r="V205" s="517"/>
      <c r="W205" s="517"/>
      <c r="X205" s="518"/>
      <c r="Y205" s="519">
        <v>0</v>
      </c>
      <c r="Z205" s="520"/>
      <c r="AA205" s="520"/>
      <c r="AB205" s="521">
        <v>0</v>
      </c>
      <c r="AC205" s="522"/>
      <c r="AD205" s="523"/>
      <c r="AE205" s="524" t="s">
        <v>161</v>
      </c>
      <c r="AF205" s="525"/>
      <c r="AG205" s="525"/>
      <c r="AH205" s="525"/>
      <c r="AI205" s="525"/>
      <c r="AJ205" s="525"/>
      <c r="AK205" s="525"/>
      <c r="AL205" s="525"/>
      <c r="AM205" s="526"/>
    </row>
    <row r="206" spans="1:39" ht="39.950000000000003" customHeight="1" x14ac:dyDescent="0.25">
      <c r="A206" s="89">
        <f t="shared" si="2"/>
        <v>194</v>
      </c>
      <c r="B206" s="511" t="s">
        <v>374</v>
      </c>
      <c r="C206" s="512"/>
      <c r="D206" s="513"/>
      <c r="E206" s="514"/>
      <c r="F206" s="514"/>
      <c r="G206" s="514"/>
      <c r="H206" s="514"/>
      <c r="I206" s="514"/>
      <c r="J206" s="515"/>
      <c r="K206" s="527" t="s">
        <v>161</v>
      </c>
      <c r="L206" s="528"/>
      <c r="M206" s="528"/>
      <c r="N206" s="528"/>
      <c r="O206" s="529"/>
      <c r="P206" s="516" t="s">
        <v>161</v>
      </c>
      <c r="Q206" s="517"/>
      <c r="R206" s="517"/>
      <c r="S206" s="517"/>
      <c r="T206" s="517"/>
      <c r="U206" s="517"/>
      <c r="V206" s="517"/>
      <c r="W206" s="517"/>
      <c r="X206" s="518"/>
      <c r="Y206" s="519">
        <v>0</v>
      </c>
      <c r="Z206" s="520"/>
      <c r="AA206" s="520"/>
      <c r="AB206" s="521">
        <v>0</v>
      </c>
      <c r="AC206" s="522"/>
      <c r="AD206" s="523"/>
      <c r="AE206" s="524" t="s">
        <v>161</v>
      </c>
      <c r="AF206" s="525"/>
      <c r="AG206" s="525"/>
      <c r="AH206" s="525"/>
      <c r="AI206" s="525"/>
      <c r="AJ206" s="525"/>
      <c r="AK206" s="525"/>
      <c r="AL206" s="525"/>
      <c r="AM206" s="526"/>
    </row>
    <row r="207" spans="1:39" ht="39.950000000000003" customHeight="1" x14ac:dyDescent="0.25">
      <c r="A207" s="89">
        <f t="shared" ref="A207:A270" si="3">ROW(A195)</f>
        <v>195</v>
      </c>
      <c r="B207" s="511" t="s">
        <v>374</v>
      </c>
      <c r="C207" s="512"/>
      <c r="D207" s="513"/>
      <c r="E207" s="514"/>
      <c r="F207" s="514"/>
      <c r="G207" s="514"/>
      <c r="H207" s="514"/>
      <c r="I207" s="514"/>
      <c r="J207" s="515"/>
      <c r="K207" s="527" t="s">
        <v>161</v>
      </c>
      <c r="L207" s="528"/>
      <c r="M207" s="528"/>
      <c r="N207" s="528"/>
      <c r="O207" s="529"/>
      <c r="P207" s="516" t="s">
        <v>161</v>
      </c>
      <c r="Q207" s="517"/>
      <c r="R207" s="517"/>
      <c r="S207" s="517"/>
      <c r="T207" s="517"/>
      <c r="U207" s="517"/>
      <c r="V207" s="517"/>
      <c r="W207" s="517"/>
      <c r="X207" s="518"/>
      <c r="Y207" s="519">
        <v>0</v>
      </c>
      <c r="Z207" s="520"/>
      <c r="AA207" s="520"/>
      <c r="AB207" s="521">
        <v>0</v>
      </c>
      <c r="AC207" s="522"/>
      <c r="AD207" s="523"/>
      <c r="AE207" s="524" t="s">
        <v>161</v>
      </c>
      <c r="AF207" s="525"/>
      <c r="AG207" s="525"/>
      <c r="AH207" s="525"/>
      <c r="AI207" s="525"/>
      <c r="AJ207" s="525"/>
      <c r="AK207" s="525"/>
      <c r="AL207" s="525"/>
      <c r="AM207" s="526"/>
    </row>
    <row r="208" spans="1:39" ht="39.950000000000003" customHeight="1" x14ac:dyDescent="0.25">
      <c r="A208" s="89">
        <f t="shared" si="3"/>
        <v>196</v>
      </c>
      <c r="B208" s="511" t="s">
        <v>374</v>
      </c>
      <c r="C208" s="512"/>
      <c r="D208" s="513"/>
      <c r="E208" s="514"/>
      <c r="F208" s="514"/>
      <c r="G208" s="514"/>
      <c r="H208" s="514"/>
      <c r="I208" s="514"/>
      <c r="J208" s="515"/>
      <c r="K208" s="527" t="s">
        <v>161</v>
      </c>
      <c r="L208" s="528"/>
      <c r="M208" s="528"/>
      <c r="N208" s="528"/>
      <c r="O208" s="529"/>
      <c r="P208" s="516" t="s">
        <v>161</v>
      </c>
      <c r="Q208" s="517"/>
      <c r="R208" s="517"/>
      <c r="S208" s="517"/>
      <c r="T208" s="517"/>
      <c r="U208" s="517"/>
      <c r="V208" s="517"/>
      <c r="W208" s="517"/>
      <c r="X208" s="518"/>
      <c r="Y208" s="519">
        <v>0</v>
      </c>
      <c r="Z208" s="520"/>
      <c r="AA208" s="520"/>
      <c r="AB208" s="521">
        <v>0</v>
      </c>
      <c r="AC208" s="522"/>
      <c r="AD208" s="523"/>
      <c r="AE208" s="524" t="s">
        <v>161</v>
      </c>
      <c r="AF208" s="525"/>
      <c r="AG208" s="525"/>
      <c r="AH208" s="525"/>
      <c r="AI208" s="525"/>
      <c r="AJ208" s="525"/>
      <c r="AK208" s="525"/>
      <c r="AL208" s="525"/>
      <c r="AM208" s="526"/>
    </row>
    <row r="209" spans="1:39" ht="39.950000000000003" customHeight="1" x14ac:dyDescent="0.25">
      <c r="A209" s="89">
        <f t="shared" si="3"/>
        <v>197</v>
      </c>
      <c r="B209" s="511" t="s">
        <v>374</v>
      </c>
      <c r="C209" s="512"/>
      <c r="D209" s="513"/>
      <c r="E209" s="514"/>
      <c r="F209" s="514"/>
      <c r="G209" s="514"/>
      <c r="H209" s="514"/>
      <c r="I209" s="514"/>
      <c r="J209" s="515"/>
      <c r="K209" s="527" t="s">
        <v>161</v>
      </c>
      <c r="L209" s="528"/>
      <c r="M209" s="528"/>
      <c r="N209" s="528"/>
      <c r="O209" s="529"/>
      <c r="P209" s="516" t="s">
        <v>161</v>
      </c>
      <c r="Q209" s="517"/>
      <c r="R209" s="517"/>
      <c r="S209" s="517"/>
      <c r="T209" s="517"/>
      <c r="U209" s="517"/>
      <c r="V209" s="517"/>
      <c r="W209" s="517"/>
      <c r="X209" s="518"/>
      <c r="Y209" s="519">
        <v>0</v>
      </c>
      <c r="Z209" s="520"/>
      <c r="AA209" s="520"/>
      <c r="AB209" s="521">
        <v>0</v>
      </c>
      <c r="AC209" s="522"/>
      <c r="AD209" s="523"/>
      <c r="AE209" s="524" t="s">
        <v>161</v>
      </c>
      <c r="AF209" s="525"/>
      <c r="AG209" s="525"/>
      <c r="AH209" s="525"/>
      <c r="AI209" s="525"/>
      <c r="AJ209" s="525"/>
      <c r="AK209" s="525"/>
      <c r="AL209" s="525"/>
      <c r="AM209" s="526"/>
    </row>
    <row r="210" spans="1:39" ht="39.950000000000003" customHeight="1" x14ac:dyDescent="0.25">
      <c r="A210" s="89">
        <f t="shared" si="3"/>
        <v>198</v>
      </c>
      <c r="B210" s="511" t="s">
        <v>374</v>
      </c>
      <c r="C210" s="512"/>
      <c r="D210" s="513"/>
      <c r="E210" s="514"/>
      <c r="F210" s="514"/>
      <c r="G210" s="514"/>
      <c r="H210" s="514"/>
      <c r="I210" s="514"/>
      <c r="J210" s="515"/>
      <c r="K210" s="527" t="s">
        <v>161</v>
      </c>
      <c r="L210" s="528"/>
      <c r="M210" s="528"/>
      <c r="N210" s="528"/>
      <c r="O210" s="529"/>
      <c r="P210" s="516" t="s">
        <v>161</v>
      </c>
      <c r="Q210" s="517"/>
      <c r="R210" s="517"/>
      <c r="S210" s="517"/>
      <c r="T210" s="517"/>
      <c r="U210" s="517"/>
      <c r="V210" s="517"/>
      <c r="W210" s="517"/>
      <c r="X210" s="518"/>
      <c r="Y210" s="519">
        <v>0</v>
      </c>
      <c r="Z210" s="520"/>
      <c r="AA210" s="520"/>
      <c r="AB210" s="521">
        <v>0</v>
      </c>
      <c r="AC210" s="522"/>
      <c r="AD210" s="523"/>
      <c r="AE210" s="524" t="s">
        <v>161</v>
      </c>
      <c r="AF210" s="525"/>
      <c r="AG210" s="525"/>
      <c r="AH210" s="525"/>
      <c r="AI210" s="525"/>
      <c r="AJ210" s="525"/>
      <c r="AK210" s="525"/>
      <c r="AL210" s="525"/>
      <c r="AM210" s="526"/>
    </row>
    <row r="211" spans="1:39" ht="39.950000000000003" customHeight="1" x14ac:dyDescent="0.25">
      <c r="A211" s="89">
        <f t="shared" si="3"/>
        <v>199</v>
      </c>
      <c r="B211" s="511" t="s">
        <v>374</v>
      </c>
      <c r="C211" s="512"/>
      <c r="D211" s="513"/>
      <c r="E211" s="514"/>
      <c r="F211" s="514"/>
      <c r="G211" s="514"/>
      <c r="H211" s="514"/>
      <c r="I211" s="514"/>
      <c r="J211" s="515"/>
      <c r="K211" s="527" t="s">
        <v>161</v>
      </c>
      <c r="L211" s="528"/>
      <c r="M211" s="528"/>
      <c r="N211" s="528"/>
      <c r="O211" s="529"/>
      <c r="P211" s="516" t="s">
        <v>161</v>
      </c>
      <c r="Q211" s="517"/>
      <c r="R211" s="517"/>
      <c r="S211" s="517"/>
      <c r="T211" s="517"/>
      <c r="U211" s="517"/>
      <c r="V211" s="517"/>
      <c r="W211" s="517"/>
      <c r="X211" s="518"/>
      <c r="Y211" s="519">
        <v>0</v>
      </c>
      <c r="Z211" s="520"/>
      <c r="AA211" s="520"/>
      <c r="AB211" s="521">
        <v>0</v>
      </c>
      <c r="AC211" s="522"/>
      <c r="AD211" s="523"/>
      <c r="AE211" s="524" t="s">
        <v>161</v>
      </c>
      <c r="AF211" s="525"/>
      <c r="AG211" s="525"/>
      <c r="AH211" s="525"/>
      <c r="AI211" s="525"/>
      <c r="AJ211" s="525"/>
      <c r="AK211" s="525"/>
      <c r="AL211" s="525"/>
      <c r="AM211" s="526"/>
    </row>
    <row r="212" spans="1:39" ht="39.950000000000003" customHeight="1" x14ac:dyDescent="0.25">
      <c r="A212" s="89">
        <f t="shared" si="3"/>
        <v>200</v>
      </c>
      <c r="B212" s="511" t="s">
        <v>374</v>
      </c>
      <c r="C212" s="512"/>
      <c r="D212" s="513"/>
      <c r="E212" s="514"/>
      <c r="F212" s="514"/>
      <c r="G212" s="514"/>
      <c r="H212" s="514"/>
      <c r="I212" s="514"/>
      <c r="J212" s="515"/>
      <c r="K212" s="527" t="s">
        <v>161</v>
      </c>
      <c r="L212" s="528"/>
      <c r="M212" s="528"/>
      <c r="N212" s="528"/>
      <c r="O212" s="529"/>
      <c r="P212" s="516" t="s">
        <v>161</v>
      </c>
      <c r="Q212" s="517"/>
      <c r="R212" s="517"/>
      <c r="S212" s="517"/>
      <c r="T212" s="517"/>
      <c r="U212" s="517"/>
      <c r="V212" s="517"/>
      <c r="W212" s="517"/>
      <c r="X212" s="518"/>
      <c r="Y212" s="519">
        <v>0</v>
      </c>
      <c r="Z212" s="520"/>
      <c r="AA212" s="520"/>
      <c r="AB212" s="521">
        <v>0</v>
      </c>
      <c r="AC212" s="522"/>
      <c r="AD212" s="523"/>
      <c r="AE212" s="524" t="s">
        <v>161</v>
      </c>
      <c r="AF212" s="525"/>
      <c r="AG212" s="525"/>
      <c r="AH212" s="525"/>
      <c r="AI212" s="525"/>
      <c r="AJ212" s="525"/>
      <c r="AK212" s="525"/>
      <c r="AL212" s="525"/>
      <c r="AM212" s="526"/>
    </row>
    <row r="213" spans="1:39" ht="39.950000000000003" customHeight="1" x14ac:dyDescent="0.25">
      <c r="A213" s="89">
        <f t="shared" si="3"/>
        <v>201</v>
      </c>
      <c r="B213" s="511" t="s">
        <v>374</v>
      </c>
      <c r="C213" s="512"/>
      <c r="D213" s="513"/>
      <c r="E213" s="514"/>
      <c r="F213" s="514"/>
      <c r="G213" s="514"/>
      <c r="H213" s="514"/>
      <c r="I213" s="514"/>
      <c r="J213" s="515"/>
      <c r="K213" s="527" t="s">
        <v>161</v>
      </c>
      <c r="L213" s="528"/>
      <c r="M213" s="528"/>
      <c r="N213" s="528"/>
      <c r="O213" s="529"/>
      <c r="P213" s="516" t="s">
        <v>161</v>
      </c>
      <c r="Q213" s="517"/>
      <c r="R213" s="517"/>
      <c r="S213" s="517"/>
      <c r="T213" s="517"/>
      <c r="U213" s="517"/>
      <c r="V213" s="517"/>
      <c r="W213" s="517"/>
      <c r="X213" s="518"/>
      <c r="Y213" s="519">
        <v>0</v>
      </c>
      <c r="Z213" s="520"/>
      <c r="AA213" s="520"/>
      <c r="AB213" s="521">
        <v>0</v>
      </c>
      <c r="AC213" s="522"/>
      <c r="AD213" s="523"/>
      <c r="AE213" s="524" t="s">
        <v>161</v>
      </c>
      <c r="AF213" s="525"/>
      <c r="AG213" s="525"/>
      <c r="AH213" s="525"/>
      <c r="AI213" s="525"/>
      <c r="AJ213" s="525"/>
      <c r="AK213" s="525"/>
      <c r="AL213" s="525"/>
      <c r="AM213" s="526"/>
    </row>
    <row r="214" spans="1:39" ht="39.950000000000003" customHeight="1" x14ac:dyDescent="0.25">
      <c r="A214" s="89">
        <f t="shared" si="3"/>
        <v>202</v>
      </c>
      <c r="B214" s="511" t="s">
        <v>374</v>
      </c>
      <c r="C214" s="512"/>
      <c r="D214" s="513"/>
      <c r="E214" s="514"/>
      <c r="F214" s="514"/>
      <c r="G214" s="514"/>
      <c r="H214" s="514"/>
      <c r="I214" s="514"/>
      <c r="J214" s="515"/>
      <c r="K214" s="527" t="s">
        <v>161</v>
      </c>
      <c r="L214" s="528"/>
      <c r="M214" s="528"/>
      <c r="N214" s="528"/>
      <c r="O214" s="529"/>
      <c r="P214" s="516" t="s">
        <v>161</v>
      </c>
      <c r="Q214" s="517"/>
      <c r="R214" s="517"/>
      <c r="S214" s="517"/>
      <c r="T214" s="517"/>
      <c r="U214" s="517"/>
      <c r="V214" s="517"/>
      <c r="W214" s="517"/>
      <c r="X214" s="518"/>
      <c r="Y214" s="519">
        <v>0</v>
      </c>
      <c r="Z214" s="520"/>
      <c r="AA214" s="520"/>
      <c r="AB214" s="521">
        <v>0</v>
      </c>
      <c r="AC214" s="522"/>
      <c r="AD214" s="523"/>
      <c r="AE214" s="524" t="s">
        <v>161</v>
      </c>
      <c r="AF214" s="525"/>
      <c r="AG214" s="525"/>
      <c r="AH214" s="525"/>
      <c r="AI214" s="525"/>
      <c r="AJ214" s="525"/>
      <c r="AK214" s="525"/>
      <c r="AL214" s="525"/>
      <c r="AM214" s="526"/>
    </row>
    <row r="215" spans="1:39" ht="39.950000000000003" customHeight="1" x14ac:dyDescent="0.25">
      <c r="A215" s="89">
        <f t="shared" si="3"/>
        <v>203</v>
      </c>
      <c r="B215" s="511" t="s">
        <v>374</v>
      </c>
      <c r="C215" s="512"/>
      <c r="D215" s="513"/>
      <c r="E215" s="514"/>
      <c r="F215" s="514"/>
      <c r="G215" s="514"/>
      <c r="H215" s="514"/>
      <c r="I215" s="514"/>
      <c r="J215" s="515"/>
      <c r="K215" s="527" t="s">
        <v>161</v>
      </c>
      <c r="L215" s="528"/>
      <c r="M215" s="528"/>
      <c r="N215" s="528"/>
      <c r="O215" s="529"/>
      <c r="P215" s="516" t="s">
        <v>161</v>
      </c>
      <c r="Q215" s="517"/>
      <c r="R215" s="517"/>
      <c r="S215" s="517"/>
      <c r="T215" s="517"/>
      <c r="U215" s="517"/>
      <c r="V215" s="517"/>
      <c r="W215" s="517"/>
      <c r="X215" s="518"/>
      <c r="Y215" s="519">
        <v>0</v>
      </c>
      <c r="Z215" s="520"/>
      <c r="AA215" s="520"/>
      <c r="AB215" s="521">
        <v>0</v>
      </c>
      <c r="AC215" s="522"/>
      <c r="AD215" s="523"/>
      <c r="AE215" s="524" t="s">
        <v>161</v>
      </c>
      <c r="AF215" s="525"/>
      <c r="AG215" s="525"/>
      <c r="AH215" s="525"/>
      <c r="AI215" s="525"/>
      <c r="AJ215" s="525"/>
      <c r="AK215" s="525"/>
      <c r="AL215" s="525"/>
      <c r="AM215" s="526"/>
    </row>
    <row r="216" spans="1:39" ht="39.950000000000003" customHeight="1" x14ac:dyDescent="0.25">
      <c r="A216" s="89">
        <f t="shared" si="3"/>
        <v>204</v>
      </c>
      <c r="B216" s="511" t="s">
        <v>374</v>
      </c>
      <c r="C216" s="512"/>
      <c r="D216" s="513"/>
      <c r="E216" s="514"/>
      <c r="F216" s="514"/>
      <c r="G216" s="514"/>
      <c r="H216" s="514"/>
      <c r="I216" s="514"/>
      <c r="J216" s="515"/>
      <c r="K216" s="527" t="s">
        <v>161</v>
      </c>
      <c r="L216" s="528"/>
      <c r="M216" s="528"/>
      <c r="N216" s="528"/>
      <c r="O216" s="529"/>
      <c r="P216" s="516" t="s">
        <v>161</v>
      </c>
      <c r="Q216" s="517"/>
      <c r="R216" s="517"/>
      <c r="S216" s="517"/>
      <c r="T216" s="517"/>
      <c r="U216" s="517"/>
      <c r="V216" s="517"/>
      <c r="W216" s="517"/>
      <c r="X216" s="518"/>
      <c r="Y216" s="519">
        <v>0</v>
      </c>
      <c r="Z216" s="520"/>
      <c r="AA216" s="520"/>
      <c r="AB216" s="521">
        <v>0</v>
      </c>
      <c r="AC216" s="522"/>
      <c r="AD216" s="523"/>
      <c r="AE216" s="524" t="s">
        <v>161</v>
      </c>
      <c r="AF216" s="525"/>
      <c r="AG216" s="525"/>
      <c r="AH216" s="525"/>
      <c r="AI216" s="525"/>
      <c r="AJ216" s="525"/>
      <c r="AK216" s="525"/>
      <c r="AL216" s="525"/>
      <c r="AM216" s="526"/>
    </row>
    <row r="217" spans="1:39" ht="39.950000000000003" customHeight="1" x14ac:dyDescent="0.25">
      <c r="A217" s="89">
        <f t="shared" si="3"/>
        <v>205</v>
      </c>
      <c r="B217" s="511" t="s">
        <v>374</v>
      </c>
      <c r="C217" s="512"/>
      <c r="D217" s="513"/>
      <c r="E217" s="514"/>
      <c r="F217" s="514"/>
      <c r="G217" s="514"/>
      <c r="H217" s="514"/>
      <c r="I217" s="514"/>
      <c r="J217" s="515"/>
      <c r="K217" s="527" t="s">
        <v>161</v>
      </c>
      <c r="L217" s="528"/>
      <c r="M217" s="528"/>
      <c r="N217" s="528"/>
      <c r="O217" s="529"/>
      <c r="P217" s="516" t="s">
        <v>161</v>
      </c>
      <c r="Q217" s="517"/>
      <c r="R217" s="517"/>
      <c r="S217" s="517"/>
      <c r="T217" s="517"/>
      <c r="U217" s="517"/>
      <c r="V217" s="517"/>
      <c r="W217" s="517"/>
      <c r="X217" s="518"/>
      <c r="Y217" s="519">
        <v>0</v>
      </c>
      <c r="Z217" s="520"/>
      <c r="AA217" s="520"/>
      <c r="AB217" s="521">
        <v>0</v>
      </c>
      <c r="AC217" s="522"/>
      <c r="AD217" s="523"/>
      <c r="AE217" s="524" t="s">
        <v>161</v>
      </c>
      <c r="AF217" s="525"/>
      <c r="AG217" s="525"/>
      <c r="AH217" s="525"/>
      <c r="AI217" s="525"/>
      <c r="AJ217" s="525"/>
      <c r="AK217" s="525"/>
      <c r="AL217" s="525"/>
      <c r="AM217" s="526"/>
    </row>
    <row r="218" spans="1:39" ht="39.950000000000003" customHeight="1" x14ac:dyDescent="0.25">
      <c r="A218" s="89">
        <f t="shared" si="3"/>
        <v>206</v>
      </c>
      <c r="B218" s="511" t="s">
        <v>374</v>
      </c>
      <c r="C218" s="512"/>
      <c r="D218" s="513"/>
      <c r="E218" s="514"/>
      <c r="F218" s="514"/>
      <c r="G218" s="514"/>
      <c r="H218" s="514"/>
      <c r="I218" s="514"/>
      <c r="J218" s="515"/>
      <c r="K218" s="527" t="s">
        <v>161</v>
      </c>
      <c r="L218" s="528"/>
      <c r="M218" s="528"/>
      <c r="N218" s="528"/>
      <c r="O218" s="529"/>
      <c r="P218" s="516" t="s">
        <v>161</v>
      </c>
      <c r="Q218" s="517"/>
      <c r="R218" s="517"/>
      <c r="S218" s="517"/>
      <c r="T218" s="517"/>
      <c r="U218" s="517"/>
      <c r="V218" s="517"/>
      <c r="W218" s="517"/>
      <c r="X218" s="518"/>
      <c r="Y218" s="519">
        <v>0</v>
      </c>
      <c r="Z218" s="520"/>
      <c r="AA218" s="520"/>
      <c r="AB218" s="521">
        <v>0</v>
      </c>
      <c r="AC218" s="522"/>
      <c r="AD218" s="523"/>
      <c r="AE218" s="524" t="s">
        <v>161</v>
      </c>
      <c r="AF218" s="525"/>
      <c r="AG218" s="525"/>
      <c r="AH218" s="525"/>
      <c r="AI218" s="525"/>
      <c r="AJ218" s="525"/>
      <c r="AK218" s="525"/>
      <c r="AL218" s="525"/>
      <c r="AM218" s="526"/>
    </row>
    <row r="219" spans="1:39" ht="39.950000000000003" customHeight="1" x14ac:dyDescent="0.25">
      <c r="A219" s="89">
        <f t="shared" si="3"/>
        <v>207</v>
      </c>
      <c r="B219" s="511" t="s">
        <v>374</v>
      </c>
      <c r="C219" s="512"/>
      <c r="D219" s="513"/>
      <c r="E219" s="514"/>
      <c r="F219" s="514"/>
      <c r="G219" s="514"/>
      <c r="H219" s="514"/>
      <c r="I219" s="514"/>
      <c r="J219" s="515"/>
      <c r="K219" s="527" t="s">
        <v>161</v>
      </c>
      <c r="L219" s="528"/>
      <c r="M219" s="528"/>
      <c r="N219" s="528"/>
      <c r="O219" s="529"/>
      <c r="P219" s="516" t="s">
        <v>161</v>
      </c>
      <c r="Q219" s="517"/>
      <c r="R219" s="517"/>
      <c r="S219" s="517"/>
      <c r="T219" s="517"/>
      <c r="U219" s="517"/>
      <c r="V219" s="517"/>
      <c r="W219" s="517"/>
      <c r="X219" s="518"/>
      <c r="Y219" s="519">
        <v>0</v>
      </c>
      <c r="Z219" s="520"/>
      <c r="AA219" s="520"/>
      <c r="AB219" s="521">
        <v>0</v>
      </c>
      <c r="AC219" s="522"/>
      <c r="AD219" s="523"/>
      <c r="AE219" s="524" t="s">
        <v>161</v>
      </c>
      <c r="AF219" s="525"/>
      <c r="AG219" s="525"/>
      <c r="AH219" s="525"/>
      <c r="AI219" s="525"/>
      <c r="AJ219" s="525"/>
      <c r="AK219" s="525"/>
      <c r="AL219" s="525"/>
      <c r="AM219" s="526"/>
    </row>
    <row r="220" spans="1:39" ht="39.950000000000003" customHeight="1" x14ac:dyDescent="0.25">
      <c r="A220" s="89">
        <f t="shared" si="3"/>
        <v>208</v>
      </c>
      <c r="B220" s="511" t="s">
        <v>374</v>
      </c>
      <c r="C220" s="512"/>
      <c r="D220" s="513"/>
      <c r="E220" s="514"/>
      <c r="F220" s="514"/>
      <c r="G220" s="514"/>
      <c r="H220" s="514"/>
      <c r="I220" s="514"/>
      <c r="J220" s="515"/>
      <c r="K220" s="527" t="s">
        <v>161</v>
      </c>
      <c r="L220" s="528"/>
      <c r="M220" s="528"/>
      <c r="N220" s="528"/>
      <c r="O220" s="529"/>
      <c r="P220" s="516" t="s">
        <v>161</v>
      </c>
      <c r="Q220" s="517"/>
      <c r="R220" s="517"/>
      <c r="S220" s="517"/>
      <c r="T220" s="517"/>
      <c r="U220" s="517"/>
      <c r="V220" s="517"/>
      <c r="W220" s="517"/>
      <c r="X220" s="518"/>
      <c r="Y220" s="519">
        <v>0</v>
      </c>
      <c r="Z220" s="520"/>
      <c r="AA220" s="520"/>
      <c r="AB220" s="521">
        <v>0</v>
      </c>
      <c r="AC220" s="522"/>
      <c r="AD220" s="523"/>
      <c r="AE220" s="524" t="s">
        <v>161</v>
      </c>
      <c r="AF220" s="525"/>
      <c r="AG220" s="525"/>
      <c r="AH220" s="525"/>
      <c r="AI220" s="525"/>
      <c r="AJ220" s="525"/>
      <c r="AK220" s="525"/>
      <c r="AL220" s="525"/>
      <c r="AM220" s="526"/>
    </row>
    <row r="221" spans="1:39" ht="39.950000000000003" customHeight="1" x14ac:dyDescent="0.25">
      <c r="A221" s="89">
        <f t="shared" si="3"/>
        <v>209</v>
      </c>
      <c r="B221" s="511" t="s">
        <v>374</v>
      </c>
      <c r="C221" s="512"/>
      <c r="D221" s="513"/>
      <c r="E221" s="514"/>
      <c r="F221" s="514"/>
      <c r="G221" s="514"/>
      <c r="H221" s="514"/>
      <c r="I221" s="514"/>
      <c r="J221" s="515"/>
      <c r="K221" s="527" t="s">
        <v>161</v>
      </c>
      <c r="L221" s="528"/>
      <c r="M221" s="528"/>
      <c r="N221" s="528"/>
      <c r="O221" s="529"/>
      <c r="P221" s="516" t="s">
        <v>161</v>
      </c>
      <c r="Q221" s="517"/>
      <c r="R221" s="517"/>
      <c r="S221" s="517"/>
      <c r="T221" s="517"/>
      <c r="U221" s="517"/>
      <c r="V221" s="517"/>
      <c r="W221" s="517"/>
      <c r="X221" s="518"/>
      <c r="Y221" s="519">
        <v>0</v>
      </c>
      <c r="Z221" s="520"/>
      <c r="AA221" s="520"/>
      <c r="AB221" s="521">
        <v>0</v>
      </c>
      <c r="AC221" s="522"/>
      <c r="AD221" s="523"/>
      <c r="AE221" s="524" t="s">
        <v>161</v>
      </c>
      <c r="AF221" s="525"/>
      <c r="AG221" s="525"/>
      <c r="AH221" s="525"/>
      <c r="AI221" s="525"/>
      <c r="AJ221" s="525"/>
      <c r="AK221" s="525"/>
      <c r="AL221" s="525"/>
      <c r="AM221" s="526"/>
    </row>
    <row r="222" spans="1:39" ht="39.950000000000003" customHeight="1" x14ac:dyDescent="0.25">
      <c r="A222" s="89">
        <f t="shared" si="3"/>
        <v>210</v>
      </c>
      <c r="B222" s="511" t="s">
        <v>374</v>
      </c>
      <c r="C222" s="512"/>
      <c r="D222" s="513"/>
      <c r="E222" s="514"/>
      <c r="F222" s="514"/>
      <c r="G222" s="514"/>
      <c r="H222" s="514"/>
      <c r="I222" s="514"/>
      <c r="J222" s="515"/>
      <c r="K222" s="527" t="s">
        <v>161</v>
      </c>
      <c r="L222" s="528"/>
      <c r="M222" s="528"/>
      <c r="N222" s="528"/>
      <c r="O222" s="529"/>
      <c r="P222" s="516" t="s">
        <v>161</v>
      </c>
      <c r="Q222" s="517"/>
      <c r="R222" s="517"/>
      <c r="S222" s="517"/>
      <c r="T222" s="517"/>
      <c r="U222" s="517"/>
      <c r="V222" s="517"/>
      <c r="W222" s="517"/>
      <c r="X222" s="518"/>
      <c r="Y222" s="519">
        <v>0</v>
      </c>
      <c r="Z222" s="520"/>
      <c r="AA222" s="520"/>
      <c r="AB222" s="521">
        <v>0</v>
      </c>
      <c r="AC222" s="522"/>
      <c r="AD222" s="523"/>
      <c r="AE222" s="524" t="s">
        <v>161</v>
      </c>
      <c r="AF222" s="525"/>
      <c r="AG222" s="525"/>
      <c r="AH222" s="525"/>
      <c r="AI222" s="525"/>
      <c r="AJ222" s="525"/>
      <c r="AK222" s="525"/>
      <c r="AL222" s="525"/>
      <c r="AM222" s="526"/>
    </row>
    <row r="223" spans="1:39" ht="39.950000000000003" customHeight="1" x14ac:dyDescent="0.25">
      <c r="A223" s="89">
        <f t="shared" si="3"/>
        <v>211</v>
      </c>
      <c r="B223" s="511" t="s">
        <v>374</v>
      </c>
      <c r="C223" s="512"/>
      <c r="D223" s="513"/>
      <c r="E223" s="514"/>
      <c r="F223" s="514"/>
      <c r="G223" s="514"/>
      <c r="H223" s="514"/>
      <c r="I223" s="514"/>
      <c r="J223" s="515"/>
      <c r="K223" s="527" t="s">
        <v>161</v>
      </c>
      <c r="L223" s="528"/>
      <c r="M223" s="528"/>
      <c r="N223" s="528"/>
      <c r="O223" s="529"/>
      <c r="P223" s="516" t="s">
        <v>161</v>
      </c>
      <c r="Q223" s="517"/>
      <c r="R223" s="517"/>
      <c r="S223" s="517"/>
      <c r="T223" s="517"/>
      <c r="U223" s="517"/>
      <c r="V223" s="517"/>
      <c r="W223" s="517"/>
      <c r="X223" s="518"/>
      <c r="Y223" s="519">
        <v>0</v>
      </c>
      <c r="Z223" s="520"/>
      <c r="AA223" s="520"/>
      <c r="AB223" s="521">
        <v>0</v>
      </c>
      <c r="AC223" s="522"/>
      <c r="AD223" s="523"/>
      <c r="AE223" s="524" t="s">
        <v>161</v>
      </c>
      <c r="AF223" s="525"/>
      <c r="AG223" s="525"/>
      <c r="AH223" s="525"/>
      <c r="AI223" s="525"/>
      <c r="AJ223" s="525"/>
      <c r="AK223" s="525"/>
      <c r="AL223" s="525"/>
      <c r="AM223" s="526"/>
    </row>
    <row r="224" spans="1:39" ht="39.950000000000003" customHeight="1" x14ac:dyDescent="0.25">
      <c r="A224" s="89">
        <f t="shared" si="3"/>
        <v>212</v>
      </c>
      <c r="B224" s="511" t="s">
        <v>374</v>
      </c>
      <c r="C224" s="512"/>
      <c r="D224" s="513"/>
      <c r="E224" s="514"/>
      <c r="F224" s="514"/>
      <c r="G224" s="514"/>
      <c r="H224" s="514"/>
      <c r="I224" s="514"/>
      <c r="J224" s="515"/>
      <c r="K224" s="527" t="s">
        <v>161</v>
      </c>
      <c r="L224" s="528"/>
      <c r="M224" s="528"/>
      <c r="N224" s="528"/>
      <c r="O224" s="529"/>
      <c r="P224" s="516" t="s">
        <v>161</v>
      </c>
      <c r="Q224" s="517"/>
      <c r="R224" s="517"/>
      <c r="S224" s="517"/>
      <c r="T224" s="517"/>
      <c r="U224" s="517"/>
      <c r="V224" s="517"/>
      <c r="W224" s="517"/>
      <c r="X224" s="518"/>
      <c r="Y224" s="519">
        <v>0</v>
      </c>
      <c r="Z224" s="520"/>
      <c r="AA224" s="520"/>
      <c r="AB224" s="521">
        <v>0</v>
      </c>
      <c r="AC224" s="522"/>
      <c r="AD224" s="523"/>
      <c r="AE224" s="524" t="s">
        <v>161</v>
      </c>
      <c r="AF224" s="525"/>
      <c r="AG224" s="525"/>
      <c r="AH224" s="525"/>
      <c r="AI224" s="525"/>
      <c r="AJ224" s="525"/>
      <c r="AK224" s="525"/>
      <c r="AL224" s="525"/>
      <c r="AM224" s="526"/>
    </row>
    <row r="225" spans="1:39" ht="39.950000000000003" customHeight="1" x14ac:dyDescent="0.25">
      <c r="A225" s="89">
        <f t="shared" si="3"/>
        <v>213</v>
      </c>
      <c r="B225" s="511" t="s">
        <v>374</v>
      </c>
      <c r="C225" s="512"/>
      <c r="D225" s="513"/>
      <c r="E225" s="514"/>
      <c r="F225" s="514"/>
      <c r="G225" s="514"/>
      <c r="H225" s="514"/>
      <c r="I225" s="514"/>
      <c r="J225" s="515"/>
      <c r="K225" s="527" t="s">
        <v>161</v>
      </c>
      <c r="L225" s="528"/>
      <c r="M225" s="528"/>
      <c r="N225" s="528"/>
      <c r="O225" s="529"/>
      <c r="P225" s="516" t="s">
        <v>161</v>
      </c>
      <c r="Q225" s="517"/>
      <c r="R225" s="517"/>
      <c r="S225" s="517"/>
      <c r="T225" s="517"/>
      <c r="U225" s="517"/>
      <c r="V225" s="517"/>
      <c r="W225" s="517"/>
      <c r="X225" s="518"/>
      <c r="Y225" s="519">
        <v>0</v>
      </c>
      <c r="Z225" s="520"/>
      <c r="AA225" s="520"/>
      <c r="AB225" s="521">
        <v>0</v>
      </c>
      <c r="AC225" s="522"/>
      <c r="AD225" s="523"/>
      <c r="AE225" s="524" t="s">
        <v>161</v>
      </c>
      <c r="AF225" s="525"/>
      <c r="AG225" s="525"/>
      <c r="AH225" s="525"/>
      <c r="AI225" s="525"/>
      <c r="AJ225" s="525"/>
      <c r="AK225" s="525"/>
      <c r="AL225" s="525"/>
      <c r="AM225" s="526"/>
    </row>
    <row r="226" spans="1:39" ht="39.950000000000003" customHeight="1" x14ac:dyDescent="0.25">
      <c r="A226" s="89">
        <f t="shared" si="3"/>
        <v>214</v>
      </c>
      <c r="B226" s="511" t="s">
        <v>374</v>
      </c>
      <c r="C226" s="512"/>
      <c r="D226" s="513"/>
      <c r="E226" s="514"/>
      <c r="F226" s="514"/>
      <c r="G226" s="514"/>
      <c r="H226" s="514"/>
      <c r="I226" s="514"/>
      <c r="J226" s="515"/>
      <c r="K226" s="527" t="s">
        <v>161</v>
      </c>
      <c r="L226" s="528"/>
      <c r="M226" s="528"/>
      <c r="N226" s="528"/>
      <c r="O226" s="529"/>
      <c r="P226" s="516" t="s">
        <v>161</v>
      </c>
      <c r="Q226" s="517"/>
      <c r="R226" s="517"/>
      <c r="S226" s="517"/>
      <c r="T226" s="517"/>
      <c r="U226" s="517"/>
      <c r="V226" s="517"/>
      <c r="W226" s="517"/>
      <c r="X226" s="518"/>
      <c r="Y226" s="519">
        <v>0</v>
      </c>
      <c r="Z226" s="520"/>
      <c r="AA226" s="520"/>
      <c r="AB226" s="521">
        <v>0</v>
      </c>
      <c r="AC226" s="522"/>
      <c r="AD226" s="523"/>
      <c r="AE226" s="524" t="s">
        <v>161</v>
      </c>
      <c r="AF226" s="525"/>
      <c r="AG226" s="525"/>
      <c r="AH226" s="525"/>
      <c r="AI226" s="525"/>
      <c r="AJ226" s="525"/>
      <c r="AK226" s="525"/>
      <c r="AL226" s="525"/>
      <c r="AM226" s="526"/>
    </row>
    <row r="227" spans="1:39" ht="39.950000000000003" customHeight="1" x14ac:dyDescent="0.25">
      <c r="A227" s="89">
        <f t="shared" si="3"/>
        <v>215</v>
      </c>
      <c r="B227" s="511" t="s">
        <v>374</v>
      </c>
      <c r="C227" s="512"/>
      <c r="D227" s="513"/>
      <c r="E227" s="514"/>
      <c r="F227" s="514"/>
      <c r="G227" s="514"/>
      <c r="H227" s="514"/>
      <c r="I227" s="514"/>
      <c r="J227" s="515"/>
      <c r="K227" s="527" t="s">
        <v>161</v>
      </c>
      <c r="L227" s="528"/>
      <c r="M227" s="528"/>
      <c r="N227" s="528"/>
      <c r="O227" s="529"/>
      <c r="P227" s="516" t="s">
        <v>161</v>
      </c>
      <c r="Q227" s="517"/>
      <c r="R227" s="517"/>
      <c r="S227" s="517"/>
      <c r="T227" s="517"/>
      <c r="U227" s="517"/>
      <c r="V227" s="517"/>
      <c r="W227" s="517"/>
      <c r="X227" s="518"/>
      <c r="Y227" s="519">
        <v>0</v>
      </c>
      <c r="Z227" s="520"/>
      <c r="AA227" s="520"/>
      <c r="AB227" s="521">
        <v>0</v>
      </c>
      <c r="AC227" s="522"/>
      <c r="AD227" s="523"/>
      <c r="AE227" s="524" t="s">
        <v>161</v>
      </c>
      <c r="AF227" s="525"/>
      <c r="AG227" s="525"/>
      <c r="AH227" s="525"/>
      <c r="AI227" s="525"/>
      <c r="AJ227" s="525"/>
      <c r="AK227" s="525"/>
      <c r="AL227" s="525"/>
      <c r="AM227" s="526"/>
    </row>
    <row r="228" spans="1:39" ht="39.950000000000003" customHeight="1" x14ac:dyDescent="0.25">
      <c r="A228" s="89">
        <f t="shared" si="3"/>
        <v>216</v>
      </c>
      <c r="B228" s="511" t="s">
        <v>374</v>
      </c>
      <c r="C228" s="512"/>
      <c r="D228" s="513"/>
      <c r="E228" s="514"/>
      <c r="F228" s="514"/>
      <c r="G228" s="514"/>
      <c r="H228" s="514"/>
      <c r="I228" s="514"/>
      <c r="J228" s="515"/>
      <c r="K228" s="527" t="s">
        <v>161</v>
      </c>
      <c r="L228" s="528"/>
      <c r="M228" s="528"/>
      <c r="N228" s="528"/>
      <c r="O228" s="529"/>
      <c r="P228" s="516" t="s">
        <v>161</v>
      </c>
      <c r="Q228" s="517"/>
      <c r="R228" s="517"/>
      <c r="S228" s="517"/>
      <c r="T228" s="517"/>
      <c r="U228" s="517"/>
      <c r="V228" s="517"/>
      <c r="W228" s="517"/>
      <c r="X228" s="518"/>
      <c r="Y228" s="519">
        <v>0</v>
      </c>
      <c r="Z228" s="520"/>
      <c r="AA228" s="520"/>
      <c r="AB228" s="521">
        <v>0</v>
      </c>
      <c r="AC228" s="522"/>
      <c r="AD228" s="523"/>
      <c r="AE228" s="524" t="s">
        <v>161</v>
      </c>
      <c r="AF228" s="525"/>
      <c r="AG228" s="525"/>
      <c r="AH228" s="525"/>
      <c r="AI228" s="525"/>
      <c r="AJ228" s="525"/>
      <c r="AK228" s="525"/>
      <c r="AL228" s="525"/>
      <c r="AM228" s="526"/>
    </row>
    <row r="229" spans="1:39" ht="39.950000000000003" customHeight="1" x14ac:dyDescent="0.25">
      <c r="A229" s="89">
        <f t="shared" si="3"/>
        <v>217</v>
      </c>
      <c r="B229" s="511" t="s">
        <v>374</v>
      </c>
      <c r="C229" s="512"/>
      <c r="D229" s="513"/>
      <c r="E229" s="514"/>
      <c r="F229" s="514"/>
      <c r="G229" s="514"/>
      <c r="H229" s="514"/>
      <c r="I229" s="514"/>
      <c r="J229" s="515"/>
      <c r="K229" s="527" t="s">
        <v>161</v>
      </c>
      <c r="L229" s="528"/>
      <c r="M229" s="528"/>
      <c r="N229" s="528"/>
      <c r="O229" s="529"/>
      <c r="P229" s="516" t="s">
        <v>161</v>
      </c>
      <c r="Q229" s="517"/>
      <c r="R229" s="517"/>
      <c r="S229" s="517"/>
      <c r="T229" s="517"/>
      <c r="U229" s="517"/>
      <c r="V229" s="517"/>
      <c r="W229" s="517"/>
      <c r="X229" s="518"/>
      <c r="Y229" s="519">
        <v>0</v>
      </c>
      <c r="Z229" s="520"/>
      <c r="AA229" s="520"/>
      <c r="AB229" s="521">
        <v>0</v>
      </c>
      <c r="AC229" s="522"/>
      <c r="AD229" s="523"/>
      <c r="AE229" s="524" t="s">
        <v>161</v>
      </c>
      <c r="AF229" s="525"/>
      <c r="AG229" s="525"/>
      <c r="AH229" s="525"/>
      <c r="AI229" s="525"/>
      <c r="AJ229" s="525"/>
      <c r="AK229" s="525"/>
      <c r="AL229" s="525"/>
      <c r="AM229" s="526"/>
    </row>
    <row r="230" spans="1:39" ht="39.950000000000003" customHeight="1" x14ac:dyDescent="0.25">
      <c r="A230" s="89">
        <f t="shared" si="3"/>
        <v>218</v>
      </c>
      <c r="B230" s="511" t="s">
        <v>374</v>
      </c>
      <c r="C230" s="512"/>
      <c r="D230" s="513"/>
      <c r="E230" s="514"/>
      <c r="F230" s="514"/>
      <c r="G230" s="514"/>
      <c r="H230" s="514"/>
      <c r="I230" s="514"/>
      <c r="J230" s="515"/>
      <c r="K230" s="527" t="s">
        <v>161</v>
      </c>
      <c r="L230" s="528"/>
      <c r="M230" s="528"/>
      <c r="N230" s="528"/>
      <c r="O230" s="529"/>
      <c r="P230" s="516" t="s">
        <v>161</v>
      </c>
      <c r="Q230" s="517"/>
      <c r="R230" s="517"/>
      <c r="S230" s="517"/>
      <c r="T230" s="517"/>
      <c r="U230" s="517"/>
      <c r="V230" s="517"/>
      <c r="W230" s="517"/>
      <c r="X230" s="518"/>
      <c r="Y230" s="519">
        <v>0</v>
      </c>
      <c r="Z230" s="520"/>
      <c r="AA230" s="520"/>
      <c r="AB230" s="521">
        <v>0</v>
      </c>
      <c r="AC230" s="522"/>
      <c r="AD230" s="523"/>
      <c r="AE230" s="524" t="s">
        <v>161</v>
      </c>
      <c r="AF230" s="525"/>
      <c r="AG230" s="525"/>
      <c r="AH230" s="525"/>
      <c r="AI230" s="525"/>
      <c r="AJ230" s="525"/>
      <c r="AK230" s="525"/>
      <c r="AL230" s="525"/>
      <c r="AM230" s="526"/>
    </row>
    <row r="231" spans="1:39" ht="39.950000000000003" customHeight="1" x14ac:dyDescent="0.25">
      <c r="A231" s="89">
        <f t="shared" si="3"/>
        <v>219</v>
      </c>
      <c r="B231" s="511" t="s">
        <v>374</v>
      </c>
      <c r="C231" s="512"/>
      <c r="D231" s="513"/>
      <c r="E231" s="514"/>
      <c r="F231" s="514"/>
      <c r="G231" s="514"/>
      <c r="H231" s="514"/>
      <c r="I231" s="514"/>
      <c r="J231" s="515"/>
      <c r="K231" s="527" t="s">
        <v>161</v>
      </c>
      <c r="L231" s="528"/>
      <c r="M231" s="528"/>
      <c r="N231" s="528"/>
      <c r="O231" s="529"/>
      <c r="P231" s="516" t="s">
        <v>161</v>
      </c>
      <c r="Q231" s="517"/>
      <c r="R231" s="517"/>
      <c r="S231" s="517"/>
      <c r="T231" s="517"/>
      <c r="U231" s="517"/>
      <c r="V231" s="517"/>
      <c r="W231" s="517"/>
      <c r="X231" s="518"/>
      <c r="Y231" s="519">
        <v>0</v>
      </c>
      <c r="Z231" s="520"/>
      <c r="AA231" s="520"/>
      <c r="AB231" s="521">
        <v>0</v>
      </c>
      <c r="AC231" s="522"/>
      <c r="AD231" s="523"/>
      <c r="AE231" s="524" t="s">
        <v>161</v>
      </c>
      <c r="AF231" s="525"/>
      <c r="AG231" s="525"/>
      <c r="AH231" s="525"/>
      <c r="AI231" s="525"/>
      <c r="AJ231" s="525"/>
      <c r="AK231" s="525"/>
      <c r="AL231" s="525"/>
      <c r="AM231" s="526"/>
    </row>
    <row r="232" spans="1:39" ht="39.950000000000003" customHeight="1" x14ac:dyDescent="0.25">
      <c r="A232" s="89">
        <f t="shared" si="3"/>
        <v>220</v>
      </c>
      <c r="B232" s="511" t="s">
        <v>374</v>
      </c>
      <c r="C232" s="512"/>
      <c r="D232" s="513"/>
      <c r="E232" s="514"/>
      <c r="F232" s="514"/>
      <c r="G232" s="514"/>
      <c r="H232" s="514"/>
      <c r="I232" s="514"/>
      <c r="J232" s="515"/>
      <c r="K232" s="527" t="s">
        <v>161</v>
      </c>
      <c r="L232" s="528"/>
      <c r="M232" s="528"/>
      <c r="N232" s="528"/>
      <c r="O232" s="529"/>
      <c r="P232" s="516" t="s">
        <v>161</v>
      </c>
      <c r="Q232" s="517"/>
      <c r="R232" s="517"/>
      <c r="S232" s="517"/>
      <c r="T232" s="517"/>
      <c r="U232" s="517"/>
      <c r="V232" s="517"/>
      <c r="W232" s="517"/>
      <c r="X232" s="518"/>
      <c r="Y232" s="519">
        <v>0</v>
      </c>
      <c r="Z232" s="520"/>
      <c r="AA232" s="520"/>
      <c r="AB232" s="521">
        <v>0</v>
      </c>
      <c r="AC232" s="522"/>
      <c r="AD232" s="523"/>
      <c r="AE232" s="524" t="s">
        <v>161</v>
      </c>
      <c r="AF232" s="525"/>
      <c r="AG232" s="525"/>
      <c r="AH232" s="525"/>
      <c r="AI232" s="525"/>
      <c r="AJ232" s="525"/>
      <c r="AK232" s="525"/>
      <c r="AL232" s="525"/>
      <c r="AM232" s="526"/>
    </row>
    <row r="233" spans="1:39" ht="39.950000000000003" customHeight="1" x14ac:dyDescent="0.25">
      <c r="A233" s="89">
        <f t="shared" si="3"/>
        <v>221</v>
      </c>
      <c r="B233" s="511" t="s">
        <v>374</v>
      </c>
      <c r="C233" s="512"/>
      <c r="D233" s="513"/>
      <c r="E233" s="514"/>
      <c r="F233" s="514"/>
      <c r="G233" s="514"/>
      <c r="H233" s="514"/>
      <c r="I233" s="514"/>
      <c r="J233" s="515"/>
      <c r="K233" s="527" t="s">
        <v>161</v>
      </c>
      <c r="L233" s="528"/>
      <c r="M233" s="528"/>
      <c r="N233" s="528"/>
      <c r="O233" s="529"/>
      <c r="P233" s="516" t="s">
        <v>161</v>
      </c>
      <c r="Q233" s="517"/>
      <c r="R233" s="517"/>
      <c r="S233" s="517"/>
      <c r="T233" s="517"/>
      <c r="U233" s="517"/>
      <c r="V233" s="517"/>
      <c r="W233" s="517"/>
      <c r="X233" s="518"/>
      <c r="Y233" s="519">
        <v>0</v>
      </c>
      <c r="Z233" s="520"/>
      <c r="AA233" s="520"/>
      <c r="AB233" s="521">
        <v>0</v>
      </c>
      <c r="AC233" s="522"/>
      <c r="AD233" s="523"/>
      <c r="AE233" s="524" t="s">
        <v>161</v>
      </c>
      <c r="AF233" s="525"/>
      <c r="AG233" s="525"/>
      <c r="AH233" s="525"/>
      <c r="AI233" s="525"/>
      <c r="AJ233" s="525"/>
      <c r="AK233" s="525"/>
      <c r="AL233" s="525"/>
      <c r="AM233" s="526"/>
    </row>
    <row r="234" spans="1:39" ht="39.950000000000003" customHeight="1" x14ac:dyDescent="0.25">
      <c r="A234" s="89">
        <f t="shared" si="3"/>
        <v>222</v>
      </c>
      <c r="B234" s="511" t="s">
        <v>374</v>
      </c>
      <c r="C234" s="512"/>
      <c r="D234" s="513"/>
      <c r="E234" s="514"/>
      <c r="F234" s="514"/>
      <c r="G234" s="514"/>
      <c r="H234" s="514"/>
      <c r="I234" s="514"/>
      <c r="J234" s="515"/>
      <c r="K234" s="527" t="s">
        <v>161</v>
      </c>
      <c r="L234" s="528"/>
      <c r="M234" s="528"/>
      <c r="N234" s="528"/>
      <c r="O234" s="529"/>
      <c r="P234" s="516" t="s">
        <v>161</v>
      </c>
      <c r="Q234" s="517"/>
      <c r="R234" s="517"/>
      <c r="S234" s="517"/>
      <c r="T234" s="517"/>
      <c r="U234" s="517"/>
      <c r="V234" s="517"/>
      <c r="W234" s="517"/>
      <c r="X234" s="518"/>
      <c r="Y234" s="519">
        <v>0</v>
      </c>
      <c r="Z234" s="520"/>
      <c r="AA234" s="520"/>
      <c r="AB234" s="521">
        <v>0</v>
      </c>
      <c r="AC234" s="522"/>
      <c r="AD234" s="523"/>
      <c r="AE234" s="524" t="s">
        <v>161</v>
      </c>
      <c r="AF234" s="525"/>
      <c r="AG234" s="525"/>
      <c r="AH234" s="525"/>
      <c r="AI234" s="525"/>
      <c r="AJ234" s="525"/>
      <c r="AK234" s="525"/>
      <c r="AL234" s="525"/>
      <c r="AM234" s="526"/>
    </row>
    <row r="235" spans="1:39" ht="39.950000000000003" customHeight="1" x14ac:dyDescent="0.25">
      <c r="A235" s="89">
        <f t="shared" si="3"/>
        <v>223</v>
      </c>
      <c r="B235" s="511" t="s">
        <v>374</v>
      </c>
      <c r="C235" s="512"/>
      <c r="D235" s="513"/>
      <c r="E235" s="514"/>
      <c r="F235" s="514"/>
      <c r="G235" s="514"/>
      <c r="H235" s="514"/>
      <c r="I235" s="514"/>
      <c r="J235" s="515"/>
      <c r="K235" s="527" t="s">
        <v>161</v>
      </c>
      <c r="L235" s="528"/>
      <c r="M235" s="528"/>
      <c r="N235" s="528"/>
      <c r="O235" s="529"/>
      <c r="P235" s="516" t="s">
        <v>161</v>
      </c>
      <c r="Q235" s="517"/>
      <c r="R235" s="517"/>
      <c r="S235" s="517"/>
      <c r="T235" s="517"/>
      <c r="U235" s="517"/>
      <c r="V235" s="517"/>
      <c r="W235" s="517"/>
      <c r="X235" s="518"/>
      <c r="Y235" s="519">
        <v>0</v>
      </c>
      <c r="Z235" s="520"/>
      <c r="AA235" s="520"/>
      <c r="AB235" s="521">
        <v>0</v>
      </c>
      <c r="AC235" s="522"/>
      <c r="AD235" s="523"/>
      <c r="AE235" s="524" t="s">
        <v>161</v>
      </c>
      <c r="AF235" s="525"/>
      <c r="AG235" s="525"/>
      <c r="AH235" s="525"/>
      <c r="AI235" s="525"/>
      <c r="AJ235" s="525"/>
      <c r="AK235" s="525"/>
      <c r="AL235" s="525"/>
      <c r="AM235" s="526"/>
    </row>
    <row r="236" spans="1:39" ht="39.950000000000003" customHeight="1" x14ac:dyDescent="0.25">
      <c r="A236" s="89">
        <f t="shared" si="3"/>
        <v>224</v>
      </c>
      <c r="B236" s="511" t="s">
        <v>374</v>
      </c>
      <c r="C236" s="512"/>
      <c r="D236" s="513"/>
      <c r="E236" s="514"/>
      <c r="F236" s="514"/>
      <c r="G236" s="514"/>
      <c r="H236" s="514"/>
      <c r="I236" s="514"/>
      <c r="J236" s="515"/>
      <c r="K236" s="527" t="s">
        <v>161</v>
      </c>
      <c r="L236" s="528"/>
      <c r="M236" s="528"/>
      <c r="N236" s="528"/>
      <c r="O236" s="529"/>
      <c r="P236" s="516" t="s">
        <v>161</v>
      </c>
      <c r="Q236" s="517"/>
      <c r="R236" s="517"/>
      <c r="S236" s="517"/>
      <c r="T236" s="517"/>
      <c r="U236" s="517"/>
      <c r="V236" s="517"/>
      <c r="W236" s="517"/>
      <c r="X236" s="518"/>
      <c r="Y236" s="519">
        <v>0</v>
      </c>
      <c r="Z236" s="520"/>
      <c r="AA236" s="520"/>
      <c r="AB236" s="521">
        <v>0</v>
      </c>
      <c r="AC236" s="522"/>
      <c r="AD236" s="523"/>
      <c r="AE236" s="524" t="s">
        <v>161</v>
      </c>
      <c r="AF236" s="525"/>
      <c r="AG236" s="525"/>
      <c r="AH236" s="525"/>
      <c r="AI236" s="525"/>
      <c r="AJ236" s="525"/>
      <c r="AK236" s="525"/>
      <c r="AL236" s="525"/>
      <c r="AM236" s="526"/>
    </row>
    <row r="237" spans="1:39" ht="39.950000000000003" customHeight="1" x14ac:dyDescent="0.25">
      <c r="A237" s="89">
        <f t="shared" si="3"/>
        <v>225</v>
      </c>
      <c r="B237" s="511" t="s">
        <v>374</v>
      </c>
      <c r="C237" s="512"/>
      <c r="D237" s="513"/>
      <c r="E237" s="514"/>
      <c r="F237" s="514"/>
      <c r="G237" s="514"/>
      <c r="H237" s="514"/>
      <c r="I237" s="514"/>
      <c r="J237" s="515"/>
      <c r="K237" s="527" t="s">
        <v>161</v>
      </c>
      <c r="L237" s="528"/>
      <c r="M237" s="528"/>
      <c r="N237" s="528"/>
      <c r="O237" s="529"/>
      <c r="P237" s="516" t="s">
        <v>161</v>
      </c>
      <c r="Q237" s="517"/>
      <c r="R237" s="517"/>
      <c r="S237" s="517"/>
      <c r="T237" s="517"/>
      <c r="U237" s="517"/>
      <c r="V237" s="517"/>
      <c r="W237" s="517"/>
      <c r="X237" s="518"/>
      <c r="Y237" s="519">
        <v>0</v>
      </c>
      <c r="Z237" s="520"/>
      <c r="AA237" s="520"/>
      <c r="AB237" s="521">
        <v>0</v>
      </c>
      <c r="AC237" s="522"/>
      <c r="AD237" s="523"/>
      <c r="AE237" s="524" t="s">
        <v>161</v>
      </c>
      <c r="AF237" s="525"/>
      <c r="AG237" s="525"/>
      <c r="AH237" s="525"/>
      <c r="AI237" s="525"/>
      <c r="AJ237" s="525"/>
      <c r="AK237" s="525"/>
      <c r="AL237" s="525"/>
      <c r="AM237" s="526"/>
    </row>
    <row r="238" spans="1:39" ht="39.950000000000003" customHeight="1" x14ac:dyDescent="0.25">
      <c r="A238" s="89">
        <f t="shared" si="3"/>
        <v>226</v>
      </c>
      <c r="B238" s="511" t="s">
        <v>374</v>
      </c>
      <c r="C238" s="512"/>
      <c r="D238" s="513"/>
      <c r="E238" s="514"/>
      <c r="F238" s="514"/>
      <c r="G238" s="514"/>
      <c r="H238" s="514"/>
      <c r="I238" s="514"/>
      <c r="J238" s="515"/>
      <c r="K238" s="527" t="s">
        <v>161</v>
      </c>
      <c r="L238" s="528"/>
      <c r="M238" s="528"/>
      <c r="N238" s="528"/>
      <c r="O238" s="529"/>
      <c r="P238" s="516" t="s">
        <v>161</v>
      </c>
      <c r="Q238" s="517"/>
      <c r="R238" s="517"/>
      <c r="S238" s="517"/>
      <c r="T238" s="517"/>
      <c r="U238" s="517"/>
      <c r="V238" s="517"/>
      <c r="W238" s="517"/>
      <c r="X238" s="518"/>
      <c r="Y238" s="519">
        <v>0</v>
      </c>
      <c r="Z238" s="520"/>
      <c r="AA238" s="520"/>
      <c r="AB238" s="521">
        <v>0</v>
      </c>
      <c r="AC238" s="522"/>
      <c r="AD238" s="523"/>
      <c r="AE238" s="524" t="s">
        <v>161</v>
      </c>
      <c r="AF238" s="525"/>
      <c r="AG238" s="525"/>
      <c r="AH238" s="525"/>
      <c r="AI238" s="525"/>
      <c r="AJ238" s="525"/>
      <c r="AK238" s="525"/>
      <c r="AL238" s="525"/>
      <c r="AM238" s="526"/>
    </row>
    <row r="239" spans="1:39" ht="39.950000000000003" customHeight="1" x14ac:dyDescent="0.25">
      <c r="A239" s="89">
        <f t="shared" si="3"/>
        <v>227</v>
      </c>
      <c r="B239" s="511" t="s">
        <v>374</v>
      </c>
      <c r="C239" s="512"/>
      <c r="D239" s="513"/>
      <c r="E239" s="514"/>
      <c r="F239" s="514"/>
      <c r="G239" s="514"/>
      <c r="H239" s="514"/>
      <c r="I239" s="514"/>
      <c r="J239" s="515"/>
      <c r="K239" s="527" t="s">
        <v>161</v>
      </c>
      <c r="L239" s="528"/>
      <c r="M239" s="528"/>
      <c r="N239" s="528"/>
      <c r="O239" s="529"/>
      <c r="P239" s="516" t="s">
        <v>161</v>
      </c>
      <c r="Q239" s="517"/>
      <c r="R239" s="517"/>
      <c r="S239" s="517"/>
      <c r="T239" s="517"/>
      <c r="U239" s="517"/>
      <c r="V239" s="517"/>
      <c r="W239" s="517"/>
      <c r="X239" s="518"/>
      <c r="Y239" s="519">
        <v>0</v>
      </c>
      <c r="Z239" s="520"/>
      <c r="AA239" s="520"/>
      <c r="AB239" s="521">
        <v>0</v>
      </c>
      <c r="AC239" s="522"/>
      <c r="AD239" s="523"/>
      <c r="AE239" s="524" t="s">
        <v>161</v>
      </c>
      <c r="AF239" s="525"/>
      <c r="AG239" s="525"/>
      <c r="AH239" s="525"/>
      <c r="AI239" s="525"/>
      <c r="AJ239" s="525"/>
      <c r="AK239" s="525"/>
      <c r="AL239" s="525"/>
      <c r="AM239" s="526"/>
    </row>
    <row r="240" spans="1:39" ht="39.950000000000003" customHeight="1" x14ac:dyDescent="0.25">
      <c r="A240" s="89">
        <f t="shared" si="3"/>
        <v>228</v>
      </c>
      <c r="B240" s="511" t="s">
        <v>374</v>
      </c>
      <c r="C240" s="512"/>
      <c r="D240" s="513"/>
      <c r="E240" s="514"/>
      <c r="F240" s="514"/>
      <c r="G240" s="514"/>
      <c r="H240" s="514"/>
      <c r="I240" s="514"/>
      <c r="J240" s="515"/>
      <c r="K240" s="527" t="s">
        <v>161</v>
      </c>
      <c r="L240" s="528"/>
      <c r="M240" s="528"/>
      <c r="N240" s="528"/>
      <c r="O240" s="529"/>
      <c r="P240" s="516" t="s">
        <v>161</v>
      </c>
      <c r="Q240" s="517"/>
      <c r="R240" s="517"/>
      <c r="S240" s="517"/>
      <c r="T240" s="517"/>
      <c r="U240" s="517"/>
      <c r="V240" s="517"/>
      <c r="W240" s="517"/>
      <c r="X240" s="518"/>
      <c r="Y240" s="519">
        <v>0</v>
      </c>
      <c r="Z240" s="520"/>
      <c r="AA240" s="520"/>
      <c r="AB240" s="521">
        <v>0</v>
      </c>
      <c r="AC240" s="522"/>
      <c r="AD240" s="523"/>
      <c r="AE240" s="524" t="s">
        <v>161</v>
      </c>
      <c r="AF240" s="525"/>
      <c r="AG240" s="525"/>
      <c r="AH240" s="525"/>
      <c r="AI240" s="525"/>
      <c r="AJ240" s="525"/>
      <c r="AK240" s="525"/>
      <c r="AL240" s="525"/>
      <c r="AM240" s="526"/>
    </row>
    <row r="241" spans="1:39" ht="39.950000000000003" customHeight="1" x14ac:dyDescent="0.25">
      <c r="A241" s="89">
        <f t="shared" si="3"/>
        <v>229</v>
      </c>
      <c r="B241" s="511" t="s">
        <v>374</v>
      </c>
      <c r="C241" s="512"/>
      <c r="D241" s="513"/>
      <c r="E241" s="514"/>
      <c r="F241" s="514"/>
      <c r="G241" s="514"/>
      <c r="H241" s="514"/>
      <c r="I241" s="514"/>
      <c r="J241" s="515"/>
      <c r="K241" s="527" t="s">
        <v>161</v>
      </c>
      <c r="L241" s="528"/>
      <c r="M241" s="528"/>
      <c r="N241" s="528"/>
      <c r="O241" s="529"/>
      <c r="P241" s="516" t="s">
        <v>161</v>
      </c>
      <c r="Q241" s="517"/>
      <c r="R241" s="517"/>
      <c r="S241" s="517"/>
      <c r="T241" s="517"/>
      <c r="U241" s="517"/>
      <c r="V241" s="517"/>
      <c r="W241" s="517"/>
      <c r="X241" s="518"/>
      <c r="Y241" s="519">
        <v>0</v>
      </c>
      <c r="Z241" s="520"/>
      <c r="AA241" s="520"/>
      <c r="AB241" s="521">
        <v>0</v>
      </c>
      <c r="AC241" s="522"/>
      <c r="AD241" s="523"/>
      <c r="AE241" s="524" t="s">
        <v>161</v>
      </c>
      <c r="AF241" s="525"/>
      <c r="AG241" s="525"/>
      <c r="AH241" s="525"/>
      <c r="AI241" s="525"/>
      <c r="AJ241" s="525"/>
      <c r="AK241" s="525"/>
      <c r="AL241" s="525"/>
      <c r="AM241" s="526"/>
    </row>
    <row r="242" spans="1:39" ht="39.950000000000003" customHeight="1" x14ac:dyDescent="0.25">
      <c r="A242" s="89">
        <f t="shared" si="3"/>
        <v>230</v>
      </c>
      <c r="B242" s="511" t="s">
        <v>374</v>
      </c>
      <c r="C242" s="512"/>
      <c r="D242" s="513"/>
      <c r="E242" s="514"/>
      <c r="F242" s="514"/>
      <c r="G242" s="514"/>
      <c r="H242" s="514"/>
      <c r="I242" s="514"/>
      <c r="J242" s="515"/>
      <c r="K242" s="527" t="s">
        <v>161</v>
      </c>
      <c r="L242" s="528"/>
      <c r="M242" s="528"/>
      <c r="N242" s="528"/>
      <c r="O242" s="529"/>
      <c r="P242" s="516" t="s">
        <v>161</v>
      </c>
      <c r="Q242" s="517"/>
      <c r="R242" s="517"/>
      <c r="S242" s="517"/>
      <c r="T242" s="517"/>
      <c r="U242" s="517"/>
      <c r="V242" s="517"/>
      <c r="W242" s="517"/>
      <c r="X242" s="518"/>
      <c r="Y242" s="519">
        <v>0</v>
      </c>
      <c r="Z242" s="520"/>
      <c r="AA242" s="520"/>
      <c r="AB242" s="521">
        <v>0</v>
      </c>
      <c r="AC242" s="522"/>
      <c r="AD242" s="523"/>
      <c r="AE242" s="524" t="s">
        <v>161</v>
      </c>
      <c r="AF242" s="525"/>
      <c r="AG242" s="525"/>
      <c r="AH242" s="525"/>
      <c r="AI242" s="525"/>
      <c r="AJ242" s="525"/>
      <c r="AK242" s="525"/>
      <c r="AL242" s="525"/>
      <c r="AM242" s="526"/>
    </row>
    <row r="243" spans="1:39" ht="39.950000000000003" customHeight="1" x14ac:dyDescent="0.25">
      <c r="A243" s="89">
        <f t="shared" si="3"/>
        <v>231</v>
      </c>
      <c r="B243" s="511" t="s">
        <v>374</v>
      </c>
      <c r="C243" s="512"/>
      <c r="D243" s="513"/>
      <c r="E243" s="514"/>
      <c r="F243" s="514"/>
      <c r="G243" s="514"/>
      <c r="H243" s="514"/>
      <c r="I243" s="514"/>
      <c r="J243" s="515"/>
      <c r="K243" s="527" t="s">
        <v>161</v>
      </c>
      <c r="L243" s="528"/>
      <c r="M243" s="528"/>
      <c r="N243" s="528"/>
      <c r="O243" s="529"/>
      <c r="P243" s="516" t="s">
        <v>161</v>
      </c>
      <c r="Q243" s="517"/>
      <c r="R243" s="517"/>
      <c r="S243" s="517"/>
      <c r="T243" s="517"/>
      <c r="U243" s="517"/>
      <c r="V243" s="517"/>
      <c r="W243" s="517"/>
      <c r="X243" s="518"/>
      <c r="Y243" s="519">
        <v>0</v>
      </c>
      <c r="Z243" s="520"/>
      <c r="AA243" s="520"/>
      <c r="AB243" s="521">
        <v>0</v>
      </c>
      <c r="AC243" s="522"/>
      <c r="AD243" s="523"/>
      <c r="AE243" s="524" t="s">
        <v>161</v>
      </c>
      <c r="AF243" s="525"/>
      <c r="AG243" s="525"/>
      <c r="AH243" s="525"/>
      <c r="AI243" s="525"/>
      <c r="AJ243" s="525"/>
      <c r="AK243" s="525"/>
      <c r="AL243" s="525"/>
      <c r="AM243" s="526"/>
    </row>
    <row r="244" spans="1:39" ht="39.950000000000003" customHeight="1" x14ac:dyDescent="0.25">
      <c r="A244" s="89">
        <f t="shared" si="3"/>
        <v>232</v>
      </c>
      <c r="B244" s="511" t="s">
        <v>374</v>
      </c>
      <c r="C244" s="512"/>
      <c r="D244" s="513"/>
      <c r="E244" s="514"/>
      <c r="F244" s="514"/>
      <c r="G244" s="514"/>
      <c r="H244" s="514"/>
      <c r="I244" s="514"/>
      <c r="J244" s="515"/>
      <c r="K244" s="527" t="s">
        <v>161</v>
      </c>
      <c r="L244" s="528"/>
      <c r="M244" s="528"/>
      <c r="N244" s="528"/>
      <c r="O244" s="529"/>
      <c r="P244" s="516" t="s">
        <v>161</v>
      </c>
      <c r="Q244" s="517"/>
      <c r="R244" s="517"/>
      <c r="S244" s="517"/>
      <c r="T244" s="517"/>
      <c r="U244" s="517"/>
      <c r="V244" s="517"/>
      <c r="W244" s="517"/>
      <c r="X244" s="518"/>
      <c r="Y244" s="519">
        <v>0</v>
      </c>
      <c r="Z244" s="520"/>
      <c r="AA244" s="520"/>
      <c r="AB244" s="521">
        <v>0</v>
      </c>
      <c r="AC244" s="522"/>
      <c r="AD244" s="523"/>
      <c r="AE244" s="524" t="s">
        <v>161</v>
      </c>
      <c r="AF244" s="525"/>
      <c r="AG244" s="525"/>
      <c r="AH244" s="525"/>
      <c r="AI244" s="525"/>
      <c r="AJ244" s="525"/>
      <c r="AK244" s="525"/>
      <c r="AL244" s="525"/>
      <c r="AM244" s="526"/>
    </row>
    <row r="245" spans="1:39" ht="39.950000000000003" customHeight="1" x14ac:dyDescent="0.25">
      <c r="A245" s="89">
        <f t="shared" si="3"/>
        <v>233</v>
      </c>
      <c r="B245" s="511" t="s">
        <v>374</v>
      </c>
      <c r="C245" s="512"/>
      <c r="D245" s="513"/>
      <c r="E245" s="514"/>
      <c r="F245" s="514"/>
      <c r="G245" s="514"/>
      <c r="H245" s="514"/>
      <c r="I245" s="514"/>
      <c r="J245" s="515"/>
      <c r="K245" s="527" t="s">
        <v>161</v>
      </c>
      <c r="L245" s="528"/>
      <c r="M245" s="528"/>
      <c r="N245" s="528"/>
      <c r="O245" s="529"/>
      <c r="P245" s="516" t="s">
        <v>161</v>
      </c>
      <c r="Q245" s="517"/>
      <c r="R245" s="517"/>
      <c r="S245" s="517"/>
      <c r="T245" s="517"/>
      <c r="U245" s="517"/>
      <c r="V245" s="517"/>
      <c r="W245" s="517"/>
      <c r="X245" s="518"/>
      <c r="Y245" s="519">
        <v>0</v>
      </c>
      <c r="Z245" s="520"/>
      <c r="AA245" s="520"/>
      <c r="AB245" s="521">
        <v>0</v>
      </c>
      <c r="AC245" s="522"/>
      <c r="AD245" s="523"/>
      <c r="AE245" s="524" t="s">
        <v>161</v>
      </c>
      <c r="AF245" s="525"/>
      <c r="AG245" s="525"/>
      <c r="AH245" s="525"/>
      <c r="AI245" s="525"/>
      <c r="AJ245" s="525"/>
      <c r="AK245" s="525"/>
      <c r="AL245" s="525"/>
      <c r="AM245" s="526"/>
    </row>
    <row r="246" spans="1:39" ht="39.950000000000003" customHeight="1" x14ac:dyDescent="0.25">
      <c r="A246" s="89">
        <f t="shared" si="3"/>
        <v>234</v>
      </c>
      <c r="B246" s="511" t="s">
        <v>374</v>
      </c>
      <c r="C246" s="512"/>
      <c r="D246" s="513"/>
      <c r="E246" s="514"/>
      <c r="F246" s="514"/>
      <c r="G246" s="514"/>
      <c r="H246" s="514"/>
      <c r="I246" s="514"/>
      <c r="J246" s="515"/>
      <c r="K246" s="527" t="s">
        <v>161</v>
      </c>
      <c r="L246" s="528"/>
      <c r="M246" s="528"/>
      <c r="N246" s="528"/>
      <c r="O246" s="529"/>
      <c r="P246" s="516" t="s">
        <v>161</v>
      </c>
      <c r="Q246" s="517"/>
      <c r="R246" s="517"/>
      <c r="S246" s="517"/>
      <c r="T246" s="517"/>
      <c r="U246" s="517"/>
      <c r="V246" s="517"/>
      <c r="W246" s="517"/>
      <c r="X246" s="518"/>
      <c r="Y246" s="519">
        <v>0</v>
      </c>
      <c r="Z246" s="520"/>
      <c r="AA246" s="520"/>
      <c r="AB246" s="521">
        <v>0</v>
      </c>
      <c r="AC246" s="522"/>
      <c r="AD246" s="523"/>
      <c r="AE246" s="524" t="s">
        <v>161</v>
      </c>
      <c r="AF246" s="525"/>
      <c r="AG246" s="525"/>
      <c r="AH246" s="525"/>
      <c r="AI246" s="525"/>
      <c r="AJ246" s="525"/>
      <c r="AK246" s="525"/>
      <c r="AL246" s="525"/>
      <c r="AM246" s="526"/>
    </row>
    <row r="247" spans="1:39" ht="39.950000000000003" customHeight="1" x14ac:dyDescent="0.25">
      <c r="A247" s="89">
        <f t="shared" si="3"/>
        <v>235</v>
      </c>
      <c r="B247" s="511" t="s">
        <v>374</v>
      </c>
      <c r="C247" s="512"/>
      <c r="D247" s="513"/>
      <c r="E247" s="514"/>
      <c r="F247" s="514"/>
      <c r="G247" s="514"/>
      <c r="H247" s="514"/>
      <c r="I247" s="514"/>
      <c r="J247" s="515"/>
      <c r="K247" s="527" t="s">
        <v>161</v>
      </c>
      <c r="L247" s="528"/>
      <c r="M247" s="528"/>
      <c r="N247" s="528"/>
      <c r="O247" s="529"/>
      <c r="P247" s="516" t="s">
        <v>161</v>
      </c>
      <c r="Q247" s="517"/>
      <c r="R247" s="517"/>
      <c r="S247" s="517"/>
      <c r="T247" s="517"/>
      <c r="U247" s="517"/>
      <c r="V247" s="517"/>
      <c r="W247" s="517"/>
      <c r="X247" s="518"/>
      <c r="Y247" s="519">
        <v>0</v>
      </c>
      <c r="Z247" s="520"/>
      <c r="AA247" s="520"/>
      <c r="AB247" s="521">
        <v>0</v>
      </c>
      <c r="AC247" s="522"/>
      <c r="AD247" s="523"/>
      <c r="AE247" s="524" t="s">
        <v>161</v>
      </c>
      <c r="AF247" s="525"/>
      <c r="AG247" s="525"/>
      <c r="AH247" s="525"/>
      <c r="AI247" s="525"/>
      <c r="AJ247" s="525"/>
      <c r="AK247" s="525"/>
      <c r="AL247" s="525"/>
      <c r="AM247" s="526"/>
    </row>
    <row r="248" spans="1:39" ht="39.950000000000003" customHeight="1" x14ac:dyDescent="0.25">
      <c r="A248" s="89">
        <f t="shared" si="3"/>
        <v>236</v>
      </c>
      <c r="B248" s="511" t="s">
        <v>374</v>
      </c>
      <c r="C248" s="512"/>
      <c r="D248" s="513"/>
      <c r="E248" s="514"/>
      <c r="F248" s="514"/>
      <c r="G248" s="514"/>
      <c r="H248" s="514"/>
      <c r="I248" s="514"/>
      <c r="J248" s="515"/>
      <c r="K248" s="527" t="s">
        <v>161</v>
      </c>
      <c r="L248" s="528"/>
      <c r="M248" s="528"/>
      <c r="N248" s="528"/>
      <c r="O248" s="529"/>
      <c r="P248" s="516" t="s">
        <v>161</v>
      </c>
      <c r="Q248" s="517"/>
      <c r="R248" s="517"/>
      <c r="S248" s="517"/>
      <c r="T248" s="517"/>
      <c r="U248" s="517"/>
      <c r="V248" s="517"/>
      <c r="W248" s="517"/>
      <c r="X248" s="518"/>
      <c r="Y248" s="519">
        <v>0</v>
      </c>
      <c r="Z248" s="520"/>
      <c r="AA248" s="520"/>
      <c r="AB248" s="521">
        <v>0</v>
      </c>
      <c r="AC248" s="522"/>
      <c r="AD248" s="523"/>
      <c r="AE248" s="524" t="s">
        <v>161</v>
      </c>
      <c r="AF248" s="525"/>
      <c r="AG248" s="525"/>
      <c r="AH248" s="525"/>
      <c r="AI248" s="525"/>
      <c r="AJ248" s="525"/>
      <c r="AK248" s="525"/>
      <c r="AL248" s="525"/>
      <c r="AM248" s="526"/>
    </row>
    <row r="249" spans="1:39" ht="39.950000000000003" customHeight="1" x14ac:dyDescent="0.25">
      <c r="A249" s="89">
        <f t="shared" si="3"/>
        <v>237</v>
      </c>
      <c r="B249" s="511" t="s">
        <v>374</v>
      </c>
      <c r="C249" s="512"/>
      <c r="D249" s="513"/>
      <c r="E249" s="514"/>
      <c r="F249" s="514"/>
      <c r="G249" s="514"/>
      <c r="H249" s="514"/>
      <c r="I249" s="514"/>
      <c r="J249" s="515"/>
      <c r="K249" s="527" t="s">
        <v>161</v>
      </c>
      <c r="L249" s="528"/>
      <c r="M249" s="528"/>
      <c r="N249" s="528"/>
      <c r="O249" s="529"/>
      <c r="P249" s="516" t="s">
        <v>161</v>
      </c>
      <c r="Q249" s="517"/>
      <c r="R249" s="517"/>
      <c r="S249" s="517"/>
      <c r="T249" s="517"/>
      <c r="U249" s="517"/>
      <c r="V249" s="517"/>
      <c r="W249" s="517"/>
      <c r="X249" s="518"/>
      <c r="Y249" s="519">
        <v>0</v>
      </c>
      <c r="Z249" s="520"/>
      <c r="AA249" s="520"/>
      <c r="AB249" s="521">
        <v>0</v>
      </c>
      <c r="AC249" s="522"/>
      <c r="AD249" s="523"/>
      <c r="AE249" s="524" t="s">
        <v>161</v>
      </c>
      <c r="AF249" s="525"/>
      <c r="AG249" s="525"/>
      <c r="AH249" s="525"/>
      <c r="AI249" s="525"/>
      <c r="AJ249" s="525"/>
      <c r="AK249" s="525"/>
      <c r="AL249" s="525"/>
      <c r="AM249" s="526"/>
    </row>
    <row r="250" spans="1:39" ht="39.950000000000003" customHeight="1" x14ac:dyDescent="0.25">
      <c r="A250" s="89">
        <f t="shared" si="3"/>
        <v>238</v>
      </c>
      <c r="B250" s="511" t="s">
        <v>374</v>
      </c>
      <c r="C250" s="512"/>
      <c r="D250" s="513"/>
      <c r="E250" s="514"/>
      <c r="F250" s="514"/>
      <c r="G250" s="514"/>
      <c r="H250" s="514"/>
      <c r="I250" s="514"/>
      <c r="J250" s="515"/>
      <c r="K250" s="527" t="s">
        <v>161</v>
      </c>
      <c r="L250" s="528"/>
      <c r="M250" s="528"/>
      <c r="N250" s="528"/>
      <c r="O250" s="529"/>
      <c r="P250" s="516" t="s">
        <v>161</v>
      </c>
      <c r="Q250" s="517"/>
      <c r="R250" s="517"/>
      <c r="S250" s="517"/>
      <c r="T250" s="517"/>
      <c r="U250" s="517"/>
      <c r="V250" s="517"/>
      <c r="W250" s="517"/>
      <c r="X250" s="518"/>
      <c r="Y250" s="519">
        <v>0</v>
      </c>
      <c r="Z250" s="520"/>
      <c r="AA250" s="520"/>
      <c r="AB250" s="521">
        <v>0</v>
      </c>
      <c r="AC250" s="522"/>
      <c r="AD250" s="523"/>
      <c r="AE250" s="524" t="s">
        <v>161</v>
      </c>
      <c r="AF250" s="525"/>
      <c r="AG250" s="525"/>
      <c r="AH250" s="525"/>
      <c r="AI250" s="525"/>
      <c r="AJ250" s="525"/>
      <c r="AK250" s="525"/>
      <c r="AL250" s="525"/>
      <c r="AM250" s="526"/>
    </row>
    <row r="251" spans="1:39" ht="39.950000000000003" customHeight="1" x14ac:dyDescent="0.25">
      <c r="A251" s="89">
        <f t="shared" si="3"/>
        <v>239</v>
      </c>
      <c r="B251" s="511" t="s">
        <v>374</v>
      </c>
      <c r="C251" s="512"/>
      <c r="D251" s="513"/>
      <c r="E251" s="514"/>
      <c r="F251" s="514"/>
      <c r="G251" s="514"/>
      <c r="H251" s="514"/>
      <c r="I251" s="514"/>
      <c r="J251" s="515"/>
      <c r="K251" s="527" t="s">
        <v>161</v>
      </c>
      <c r="L251" s="528"/>
      <c r="M251" s="528"/>
      <c r="N251" s="528"/>
      <c r="O251" s="529"/>
      <c r="P251" s="516" t="s">
        <v>161</v>
      </c>
      <c r="Q251" s="517"/>
      <c r="R251" s="517"/>
      <c r="S251" s="517"/>
      <c r="T251" s="517"/>
      <c r="U251" s="517"/>
      <c r="V251" s="517"/>
      <c r="W251" s="517"/>
      <c r="X251" s="518"/>
      <c r="Y251" s="519">
        <v>0</v>
      </c>
      <c r="Z251" s="520"/>
      <c r="AA251" s="520"/>
      <c r="AB251" s="521">
        <v>0</v>
      </c>
      <c r="AC251" s="522"/>
      <c r="AD251" s="523"/>
      <c r="AE251" s="524" t="s">
        <v>161</v>
      </c>
      <c r="AF251" s="525"/>
      <c r="AG251" s="525"/>
      <c r="AH251" s="525"/>
      <c r="AI251" s="525"/>
      <c r="AJ251" s="525"/>
      <c r="AK251" s="525"/>
      <c r="AL251" s="525"/>
      <c r="AM251" s="526"/>
    </row>
    <row r="252" spans="1:39" ht="39.950000000000003" customHeight="1" x14ac:dyDescent="0.25">
      <c r="A252" s="89">
        <f t="shared" si="3"/>
        <v>240</v>
      </c>
      <c r="B252" s="511" t="s">
        <v>374</v>
      </c>
      <c r="C252" s="512"/>
      <c r="D252" s="513"/>
      <c r="E252" s="514"/>
      <c r="F252" s="514"/>
      <c r="G252" s="514"/>
      <c r="H252" s="514"/>
      <c r="I252" s="514"/>
      <c r="J252" s="515"/>
      <c r="K252" s="527" t="s">
        <v>161</v>
      </c>
      <c r="L252" s="528"/>
      <c r="M252" s="528"/>
      <c r="N252" s="528"/>
      <c r="O252" s="529"/>
      <c r="P252" s="516" t="s">
        <v>161</v>
      </c>
      <c r="Q252" s="517"/>
      <c r="R252" s="517"/>
      <c r="S252" s="517"/>
      <c r="T252" s="517"/>
      <c r="U252" s="517"/>
      <c r="V252" s="517"/>
      <c r="W252" s="517"/>
      <c r="X252" s="518"/>
      <c r="Y252" s="519">
        <v>0</v>
      </c>
      <c r="Z252" s="520"/>
      <c r="AA252" s="520"/>
      <c r="AB252" s="521">
        <v>0</v>
      </c>
      <c r="AC252" s="522"/>
      <c r="AD252" s="523"/>
      <c r="AE252" s="524" t="s">
        <v>161</v>
      </c>
      <c r="AF252" s="525"/>
      <c r="AG252" s="525"/>
      <c r="AH252" s="525"/>
      <c r="AI252" s="525"/>
      <c r="AJ252" s="525"/>
      <c r="AK252" s="525"/>
      <c r="AL252" s="525"/>
      <c r="AM252" s="526"/>
    </row>
    <row r="253" spans="1:39" ht="39.950000000000003" customHeight="1" x14ac:dyDescent="0.25">
      <c r="A253" s="89">
        <f t="shared" si="3"/>
        <v>241</v>
      </c>
      <c r="B253" s="511" t="s">
        <v>374</v>
      </c>
      <c r="C253" s="512"/>
      <c r="D253" s="513"/>
      <c r="E253" s="514"/>
      <c r="F253" s="514"/>
      <c r="G253" s="514"/>
      <c r="H253" s="514"/>
      <c r="I253" s="514"/>
      <c r="J253" s="515"/>
      <c r="K253" s="527" t="s">
        <v>161</v>
      </c>
      <c r="L253" s="528"/>
      <c r="M253" s="528"/>
      <c r="N253" s="528"/>
      <c r="O253" s="529"/>
      <c r="P253" s="516" t="s">
        <v>161</v>
      </c>
      <c r="Q253" s="517"/>
      <c r="R253" s="517"/>
      <c r="S253" s="517"/>
      <c r="T253" s="517"/>
      <c r="U253" s="517"/>
      <c r="V253" s="517"/>
      <c r="W253" s="517"/>
      <c r="X253" s="518"/>
      <c r="Y253" s="519">
        <v>0</v>
      </c>
      <c r="Z253" s="520"/>
      <c r="AA253" s="520"/>
      <c r="AB253" s="521">
        <v>0</v>
      </c>
      <c r="AC253" s="522"/>
      <c r="AD253" s="523"/>
      <c r="AE253" s="524" t="s">
        <v>161</v>
      </c>
      <c r="AF253" s="525"/>
      <c r="AG253" s="525"/>
      <c r="AH253" s="525"/>
      <c r="AI253" s="525"/>
      <c r="AJ253" s="525"/>
      <c r="AK253" s="525"/>
      <c r="AL253" s="525"/>
      <c r="AM253" s="526"/>
    </row>
    <row r="254" spans="1:39" ht="39.950000000000003" customHeight="1" x14ac:dyDescent="0.25">
      <c r="A254" s="89">
        <f t="shared" si="3"/>
        <v>242</v>
      </c>
      <c r="B254" s="511" t="s">
        <v>374</v>
      </c>
      <c r="C254" s="512"/>
      <c r="D254" s="513"/>
      <c r="E254" s="514"/>
      <c r="F254" s="514"/>
      <c r="G254" s="514"/>
      <c r="H254" s="514"/>
      <c r="I254" s="514"/>
      <c r="J254" s="515"/>
      <c r="K254" s="527" t="s">
        <v>161</v>
      </c>
      <c r="L254" s="528"/>
      <c r="M254" s="528"/>
      <c r="N254" s="528"/>
      <c r="O254" s="529"/>
      <c r="P254" s="516" t="s">
        <v>161</v>
      </c>
      <c r="Q254" s="517"/>
      <c r="R254" s="517"/>
      <c r="S254" s="517"/>
      <c r="T254" s="517"/>
      <c r="U254" s="517"/>
      <c r="V254" s="517"/>
      <c r="W254" s="517"/>
      <c r="X254" s="518"/>
      <c r="Y254" s="519">
        <v>0</v>
      </c>
      <c r="Z254" s="520"/>
      <c r="AA254" s="520"/>
      <c r="AB254" s="521">
        <v>0</v>
      </c>
      <c r="AC254" s="522"/>
      <c r="AD254" s="523"/>
      <c r="AE254" s="524" t="s">
        <v>161</v>
      </c>
      <c r="AF254" s="525"/>
      <c r="AG254" s="525"/>
      <c r="AH254" s="525"/>
      <c r="AI254" s="525"/>
      <c r="AJ254" s="525"/>
      <c r="AK254" s="525"/>
      <c r="AL254" s="525"/>
      <c r="AM254" s="526"/>
    </row>
    <row r="255" spans="1:39" ht="39.950000000000003" customHeight="1" x14ac:dyDescent="0.25">
      <c r="A255" s="89">
        <f t="shared" si="3"/>
        <v>243</v>
      </c>
      <c r="B255" s="511" t="s">
        <v>374</v>
      </c>
      <c r="C255" s="512"/>
      <c r="D255" s="513"/>
      <c r="E255" s="514"/>
      <c r="F255" s="514"/>
      <c r="G255" s="514"/>
      <c r="H255" s="514"/>
      <c r="I255" s="514"/>
      <c r="J255" s="515"/>
      <c r="K255" s="527" t="s">
        <v>161</v>
      </c>
      <c r="L255" s="528"/>
      <c r="M255" s="528"/>
      <c r="N255" s="528"/>
      <c r="O255" s="529"/>
      <c r="P255" s="516" t="s">
        <v>161</v>
      </c>
      <c r="Q255" s="517"/>
      <c r="R255" s="517"/>
      <c r="S255" s="517"/>
      <c r="T255" s="517"/>
      <c r="U255" s="517"/>
      <c r="V255" s="517"/>
      <c r="W255" s="517"/>
      <c r="X255" s="518"/>
      <c r="Y255" s="519">
        <v>0</v>
      </c>
      <c r="Z255" s="520"/>
      <c r="AA255" s="520"/>
      <c r="AB255" s="521">
        <v>0</v>
      </c>
      <c r="AC255" s="522"/>
      <c r="AD255" s="523"/>
      <c r="AE255" s="524" t="s">
        <v>161</v>
      </c>
      <c r="AF255" s="525"/>
      <c r="AG255" s="525"/>
      <c r="AH255" s="525"/>
      <c r="AI255" s="525"/>
      <c r="AJ255" s="525"/>
      <c r="AK255" s="525"/>
      <c r="AL255" s="525"/>
      <c r="AM255" s="526"/>
    </row>
    <row r="256" spans="1:39" ht="39.950000000000003" customHeight="1" x14ac:dyDescent="0.25">
      <c r="A256" s="89">
        <f t="shared" si="3"/>
        <v>244</v>
      </c>
      <c r="B256" s="511" t="s">
        <v>374</v>
      </c>
      <c r="C256" s="512"/>
      <c r="D256" s="513"/>
      <c r="E256" s="514"/>
      <c r="F256" s="514"/>
      <c r="G256" s="514"/>
      <c r="H256" s="514"/>
      <c r="I256" s="514"/>
      <c r="J256" s="515"/>
      <c r="K256" s="527" t="s">
        <v>161</v>
      </c>
      <c r="L256" s="528"/>
      <c r="M256" s="528"/>
      <c r="N256" s="528"/>
      <c r="O256" s="529"/>
      <c r="P256" s="516" t="s">
        <v>161</v>
      </c>
      <c r="Q256" s="517"/>
      <c r="R256" s="517"/>
      <c r="S256" s="517"/>
      <c r="T256" s="517"/>
      <c r="U256" s="517"/>
      <c r="V256" s="517"/>
      <c r="W256" s="517"/>
      <c r="X256" s="518"/>
      <c r="Y256" s="519">
        <v>0</v>
      </c>
      <c r="Z256" s="520"/>
      <c r="AA256" s="520"/>
      <c r="AB256" s="521">
        <v>0</v>
      </c>
      <c r="AC256" s="522"/>
      <c r="AD256" s="523"/>
      <c r="AE256" s="524" t="s">
        <v>161</v>
      </c>
      <c r="AF256" s="525"/>
      <c r="AG256" s="525"/>
      <c r="AH256" s="525"/>
      <c r="AI256" s="525"/>
      <c r="AJ256" s="525"/>
      <c r="AK256" s="525"/>
      <c r="AL256" s="525"/>
      <c r="AM256" s="526"/>
    </row>
    <row r="257" spans="1:39" ht="39.950000000000003" customHeight="1" x14ac:dyDescent="0.25">
      <c r="A257" s="89">
        <f t="shared" si="3"/>
        <v>245</v>
      </c>
      <c r="B257" s="511" t="s">
        <v>374</v>
      </c>
      <c r="C257" s="512"/>
      <c r="D257" s="513"/>
      <c r="E257" s="514"/>
      <c r="F257" s="514"/>
      <c r="G257" s="514"/>
      <c r="H257" s="514"/>
      <c r="I257" s="514"/>
      <c r="J257" s="515"/>
      <c r="K257" s="527" t="s">
        <v>161</v>
      </c>
      <c r="L257" s="528"/>
      <c r="M257" s="528"/>
      <c r="N257" s="528"/>
      <c r="O257" s="529"/>
      <c r="P257" s="516" t="s">
        <v>161</v>
      </c>
      <c r="Q257" s="517"/>
      <c r="R257" s="517"/>
      <c r="S257" s="517"/>
      <c r="T257" s="517"/>
      <c r="U257" s="517"/>
      <c r="V257" s="517"/>
      <c r="W257" s="517"/>
      <c r="X257" s="518"/>
      <c r="Y257" s="519">
        <v>0</v>
      </c>
      <c r="Z257" s="520"/>
      <c r="AA257" s="520"/>
      <c r="AB257" s="521">
        <v>0</v>
      </c>
      <c r="AC257" s="522"/>
      <c r="AD257" s="523"/>
      <c r="AE257" s="524" t="s">
        <v>161</v>
      </c>
      <c r="AF257" s="525"/>
      <c r="AG257" s="525"/>
      <c r="AH257" s="525"/>
      <c r="AI257" s="525"/>
      <c r="AJ257" s="525"/>
      <c r="AK257" s="525"/>
      <c r="AL257" s="525"/>
      <c r="AM257" s="526"/>
    </row>
    <row r="258" spans="1:39" ht="39.950000000000003" customHeight="1" x14ac:dyDescent="0.25">
      <c r="A258" s="89">
        <f t="shared" si="3"/>
        <v>246</v>
      </c>
      <c r="B258" s="511" t="s">
        <v>374</v>
      </c>
      <c r="C258" s="512"/>
      <c r="D258" s="513"/>
      <c r="E258" s="514"/>
      <c r="F258" s="514"/>
      <c r="G258" s="514"/>
      <c r="H258" s="514"/>
      <c r="I258" s="514"/>
      <c r="J258" s="515"/>
      <c r="K258" s="527" t="s">
        <v>161</v>
      </c>
      <c r="L258" s="528"/>
      <c r="M258" s="528"/>
      <c r="N258" s="528"/>
      <c r="O258" s="529"/>
      <c r="P258" s="516" t="s">
        <v>161</v>
      </c>
      <c r="Q258" s="517"/>
      <c r="R258" s="517"/>
      <c r="S258" s="517"/>
      <c r="T258" s="517"/>
      <c r="U258" s="517"/>
      <c r="V258" s="517"/>
      <c r="W258" s="517"/>
      <c r="X258" s="518"/>
      <c r="Y258" s="519">
        <v>0</v>
      </c>
      <c r="Z258" s="520"/>
      <c r="AA258" s="520"/>
      <c r="AB258" s="521">
        <v>0</v>
      </c>
      <c r="AC258" s="522"/>
      <c r="AD258" s="523"/>
      <c r="AE258" s="524" t="s">
        <v>161</v>
      </c>
      <c r="AF258" s="525"/>
      <c r="AG258" s="525"/>
      <c r="AH258" s="525"/>
      <c r="AI258" s="525"/>
      <c r="AJ258" s="525"/>
      <c r="AK258" s="525"/>
      <c r="AL258" s="525"/>
      <c r="AM258" s="526"/>
    </row>
    <row r="259" spans="1:39" ht="39.950000000000003" customHeight="1" x14ac:dyDescent="0.25">
      <c r="A259" s="89">
        <f t="shared" si="3"/>
        <v>247</v>
      </c>
      <c r="B259" s="511" t="s">
        <v>374</v>
      </c>
      <c r="C259" s="512"/>
      <c r="D259" s="513"/>
      <c r="E259" s="514"/>
      <c r="F259" s="514"/>
      <c r="G259" s="514"/>
      <c r="H259" s="514"/>
      <c r="I259" s="514"/>
      <c r="J259" s="515"/>
      <c r="K259" s="527" t="s">
        <v>161</v>
      </c>
      <c r="L259" s="528"/>
      <c r="M259" s="528"/>
      <c r="N259" s="528"/>
      <c r="O259" s="529"/>
      <c r="P259" s="516" t="s">
        <v>161</v>
      </c>
      <c r="Q259" s="517"/>
      <c r="R259" s="517"/>
      <c r="S259" s="517"/>
      <c r="T259" s="517"/>
      <c r="U259" s="517"/>
      <c r="V259" s="517"/>
      <c r="W259" s="517"/>
      <c r="X259" s="518"/>
      <c r="Y259" s="519">
        <v>0</v>
      </c>
      <c r="Z259" s="520"/>
      <c r="AA259" s="520"/>
      <c r="AB259" s="521">
        <v>0</v>
      </c>
      <c r="AC259" s="522"/>
      <c r="AD259" s="523"/>
      <c r="AE259" s="524" t="s">
        <v>161</v>
      </c>
      <c r="AF259" s="525"/>
      <c r="AG259" s="525"/>
      <c r="AH259" s="525"/>
      <c r="AI259" s="525"/>
      <c r="AJ259" s="525"/>
      <c r="AK259" s="525"/>
      <c r="AL259" s="525"/>
      <c r="AM259" s="526"/>
    </row>
    <row r="260" spans="1:39" ht="39.950000000000003" customHeight="1" x14ac:dyDescent="0.25">
      <c r="A260" s="89">
        <f t="shared" si="3"/>
        <v>248</v>
      </c>
      <c r="B260" s="511" t="s">
        <v>374</v>
      </c>
      <c r="C260" s="512"/>
      <c r="D260" s="513"/>
      <c r="E260" s="514"/>
      <c r="F260" s="514"/>
      <c r="G260" s="514"/>
      <c r="H260" s="514"/>
      <c r="I260" s="514"/>
      <c r="J260" s="515"/>
      <c r="K260" s="527" t="s">
        <v>161</v>
      </c>
      <c r="L260" s="528"/>
      <c r="M260" s="528"/>
      <c r="N260" s="528"/>
      <c r="O260" s="529"/>
      <c r="P260" s="516" t="s">
        <v>161</v>
      </c>
      <c r="Q260" s="517"/>
      <c r="R260" s="517"/>
      <c r="S260" s="517"/>
      <c r="T260" s="517"/>
      <c r="U260" s="517"/>
      <c r="V260" s="517"/>
      <c r="W260" s="517"/>
      <c r="X260" s="518"/>
      <c r="Y260" s="519">
        <v>0</v>
      </c>
      <c r="Z260" s="520"/>
      <c r="AA260" s="520"/>
      <c r="AB260" s="521">
        <v>0</v>
      </c>
      <c r="AC260" s="522"/>
      <c r="AD260" s="523"/>
      <c r="AE260" s="524" t="s">
        <v>161</v>
      </c>
      <c r="AF260" s="525"/>
      <c r="AG260" s="525"/>
      <c r="AH260" s="525"/>
      <c r="AI260" s="525"/>
      <c r="AJ260" s="525"/>
      <c r="AK260" s="525"/>
      <c r="AL260" s="525"/>
      <c r="AM260" s="526"/>
    </row>
    <row r="261" spans="1:39" ht="39.950000000000003" customHeight="1" x14ac:dyDescent="0.25">
      <c r="A261" s="89">
        <f t="shared" si="3"/>
        <v>249</v>
      </c>
      <c r="B261" s="511" t="s">
        <v>374</v>
      </c>
      <c r="C261" s="512"/>
      <c r="D261" s="513"/>
      <c r="E261" s="514"/>
      <c r="F261" s="514"/>
      <c r="G261" s="514"/>
      <c r="H261" s="514"/>
      <c r="I261" s="514"/>
      <c r="J261" s="515"/>
      <c r="K261" s="527" t="s">
        <v>161</v>
      </c>
      <c r="L261" s="528"/>
      <c r="M261" s="528"/>
      <c r="N261" s="528"/>
      <c r="O261" s="529"/>
      <c r="P261" s="516" t="s">
        <v>161</v>
      </c>
      <c r="Q261" s="517"/>
      <c r="R261" s="517"/>
      <c r="S261" s="517"/>
      <c r="T261" s="517"/>
      <c r="U261" s="517"/>
      <c r="V261" s="517"/>
      <c r="W261" s="517"/>
      <c r="X261" s="518"/>
      <c r="Y261" s="519">
        <v>0</v>
      </c>
      <c r="Z261" s="520"/>
      <c r="AA261" s="520"/>
      <c r="AB261" s="521">
        <v>0</v>
      </c>
      <c r="AC261" s="522"/>
      <c r="AD261" s="523"/>
      <c r="AE261" s="524" t="s">
        <v>161</v>
      </c>
      <c r="AF261" s="525"/>
      <c r="AG261" s="525"/>
      <c r="AH261" s="525"/>
      <c r="AI261" s="525"/>
      <c r="AJ261" s="525"/>
      <c r="AK261" s="525"/>
      <c r="AL261" s="525"/>
      <c r="AM261" s="526"/>
    </row>
    <row r="262" spans="1:39" ht="39.950000000000003" customHeight="1" x14ac:dyDescent="0.25">
      <c r="A262" s="89">
        <f t="shared" si="3"/>
        <v>250</v>
      </c>
      <c r="B262" s="511" t="s">
        <v>374</v>
      </c>
      <c r="C262" s="512"/>
      <c r="D262" s="513"/>
      <c r="E262" s="514"/>
      <c r="F262" s="514"/>
      <c r="G262" s="514"/>
      <c r="H262" s="514"/>
      <c r="I262" s="514"/>
      <c r="J262" s="515"/>
      <c r="K262" s="527" t="s">
        <v>161</v>
      </c>
      <c r="L262" s="528"/>
      <c r="M262" s="528"/>
      <c r="N262" s="528"/>
      <c r="O262" s="529"/>
      <c r="P262" s="516" t="s">
        <v>161</v>
      </c>
      <c r="Q262" s="517"/>
      <c r="R262" s="517"/>
      <c r="S262" s="517"/>
      <c r="T262" s="517"/>
      <c r="U262" s="517"/>
      <c r="V262" s="517"/>
      <c r="W262" s="517"/>
      <c r="X262" s="518"/>
      <c r="Y262" s="519">
        <v>0</v>
      </c>
      <c r="Z262" s="520"/>
      <c r="AA262" s="520"/>
      <c r="AB262" s="521">
        <v>0</v>
      </c>
      <c r="AC262" s="522"/>
      <c r="AD262" s="523"/>
      <c r="AE262" s="524" t="s">
        <v>161</v>
      </c>
      <c r="AF262" s="525"/>
      <c r="AG262" s="525"/>
      <c r="AH262" s="525"/>
      <c r="AI262" s="525"/>
      <c r="AJ262" s="525"/>
      <c r="AK262" s="525"/>
      <c r="AL262" s="525"/>
      <c r="AM262" s="526"/>
    </row>
    <row r="263" spans="1:39" ht="39.950000000000003" customHeight="1" x14ac:dyDescent="0.25">
      <c r="A263" s="89">
        <f t="shared" si="3"/>
        <v>251</v>
      </c>
      <c r="B263" s="511" t="s">
        <v>374</v>
      </c>
      <c r="C263" s="512"/>
      <c r="D263" s="513"/>
      <c r="E263" s="514"/>
      <c r="F263" s="514"/>
      <c r="G263" s="514"/>
      <c r="H263" s="514"/>
      <c r="I263" s="514"/>
      <c r="J263" s="515"/>
      <c r="K263" s="527" t="s">
        <v>161</v>
      </c>
      <c r="L263" s="528"/>
      <c r="M263" s="528"/>
      <c r="N263" s="528"/>
      <c r="O263" s="529"/>
      <c r="P263" s="516" t="s">
        <v>161</v>
      </c>
      <c r="Q263" s="517"/>
      <c r="R263" s="517"/>
      <c r="S263" s="517"/>
      <c r="T263" s="517"/>
      <c r="U263" s="517"/>
      <c r="V263" s="517"/>
      <c r="W263" s="517"/>
      <c r="X263" s="518"/>
      <c r="Y263" s="519">
        <v>0</v>
      </c>
      <c r="Z263" s="520"/>
      <c r="AA263" s="520"/>
      <c r="AB263" s="521">
        <v>0</v>
      </c>
      <c r="AC263" s="522"/>
      <c r="AD263" s="523"/>
      <c r="AE263" s="524" t="s">
        <v>161</v>
      </c>
      <c r="AF263" s="525"/>
      <c r="AG263" s="525"/>
      <c r="AH263" s="525"/>
      <c r="AI263" s="525"/>
      <c r="AJ263" s="525"/>
      <c r="AK263" s="525"/>
      <c r="AL263" s="525"/>
      <c r="AM263" s="526"/>
    </row>
    <row r="264" spans="1:39" ht="39.950000000000003" customHeight="1" x14ac:dyDescent="0.25">
      <c r="A264" s="89">
        <f t="shared" si="3"/>
        <v>252</v>
      </c>
      <c r="B264" s="511" t="s">
        <v>374</v>
      </c>
      <c r="C264" s="512"/>
      <c r="D264" s="513"/>
      <c r="E264" s="514"/>
      <c r="F264" s="514"/>
      <c r="G264" s="514"/>
      <c r="H264" s="514"/>
      <c r="I264" s="514"/>
      <c r="J264" s="515"/>
      <c r="K264" s="527" t="s">
        <v>161</v>
      </c>
      <c r="L264" s="528"/>
      <c r="M264" s="528"/>
      <c r="N264" s="528"/>
      <c r="O264" s="529"/>
      <c r="P264" s="516" t="s">
        <v>161</v>
      </c>
      <c r="Q264" s="517"/>
      <c r="R264" s="517"/>
      <c r="S264" s="517"/>
      <c r="T264" s="517"/>
      <c r="U264" s="517"/>
      <c r="V264" s="517"/>
      <c r="W264" s="517"/>
      <c r="X264" s="518"/>
      <c r="Y264" s="519">
        <v>0</v>
      </c>
      <c r="Z264" s="520"/>
      <c r="AA264" s="520"/>
      <c r="AB264" s="521">
        <v>0</v>
      </c>
      <c r="AC264" s="522"/>
      <c r="AD264" s="523"/>
      <c r="AE264" s="524" t="s">
        <v>161</v>
      </c>
      <c r="AF264" s="525"/>
      <c r="AG264" s="525"/>
      <c r="AH264" s="525"/>
      <c r="AI264" s="525"/>
      <c r="AJ264" s="525"/>
      <c r="AK264" s="525"/>
      <c r="AL264" s="525"/>
      <c r="AM264" s="526"/>
    </row>
    <row r="265" spans="1:39" ht="39.950000000000003" customHeight="1" x14ac:dyDescent="0.25">
      <c r="A265" s="89">
        <f t="shared" si="3"/>
        <v>253</v>
      </c>
      <c r="B265" s="511" t="s">
        <v>374</v>
      </c>
      <c r="C265" s="512"/>
      <c r="D265" s="513"/>
      <c r="E265" s="514"/>
      <c r="F265" s="514"/>
      <c r="G265" s="514"/>
      <c r="H265" s="514"/>
      <c r="I265" s="514"/>
      <c r="J265" s="515"/>
      <c r="K265" s="527" t="s">
        <v>161</v>
      </c>
      <c r="L265" s="528"/>
      <c r="M265" s="528"/>
      <c r="N265" s="528"/>
      <c r="O265" s="529"/>
      <c r="P265" s="516" t="s">
        <v>161</v>
      </c>
      <c r="Q265" s="517"/>
      <c r="R265" s="517"/>
      <c r="S265" s="517"/>
      <c r="T265" s="517"/>
      <c r="U265" s="517"/>
      <c r="V265" s="517"/>
      <c r="W265" s="517"/>
      <c r="X265" s="518"/>
      <c r="Y265" s="519">
        <v>0</v>
      </c>
      <c r="Z265" s="520"/>
      <c r="AA265" s="520"/>
      <c r="AB265" s="521">
        <v>0</v>
      </c>
      <c r="AC265" s="522"/>
      <c r="AD265" s="523"/>
      <c r="AE265" s="524" t="s">
        <v>161</v>
      </c>
      <c r="AF265" s="525"/>
      <c r="AG265" s="525"/>
      <c r="AH265" s="525"/>
      <c r="AI265" s="525"/>
      <c r="AJ265" s="525"/>
      <c r="AK265" s="525"/>
      <c r="AL265" s="525"/>
      <c r="AM265" s="526"/>
    </row>
    <row r="266" spans="1:39" ht="39.950000000000003" customHeight="1" x14ac:dyDescent="0.25">
      <c r="A266" s="89">
        <f t="shared" si="3"/>
        <v>254</v>
      </c>
      <c r="B266" s="511" t="s">
        <v>374</v>
      </c>
      <c r="C266" s="512"/>
      <c r="D266" s="513"/>
      <c r="E266" s="514"/>
      <c r="F266" s="514"/>
      <c r="G266" s="514"/>
      <c r="H266" s="514"/>
      <c r="I266" s="514"/>
      <c r="J266" s="515"/>
      <c r="K266" s="527" t="s">
        <v>161</v>
      </c>
      <c r="L266" s="528"/>
      <c r="M266" s="528"/>
      <c r="N266" s="528"/>
      <c r="O266" s="529"/>
      <c r="P266" s="516" t="s">
        <v>161</v>
      </c>
      <c r="Q266" s="517"/>
      <c r="R266" s="517"/>
      <c r="S266" s="517"/>
      <c r="T266" s="517"/>
      <c r="U266" s="517"/>
      <c r="V266" s="517"/>
      <c r="W266" s="517"/>
      <c r="X266" s="518"/>
      <c r="Y266" s="519">
        <v>0</v>
      </c>
      <c r="Z266" s="520"/>
      <c r="AA266" s="520"/>
      <c r="AB266" s="521">
        <v>0</v>
      </c>
      <c r="AC266" s="522"/>
      <c r="AD266" s="523"/>
      <c r="AE266" s="524" t="s">
        <v>161</v>
      </c>
      <c r="AF266" s="525"/>
      <c r="AG266" s="525"/>
      <c r="AH266" s="525"/>
      <c r="AI266" s="525"/>
      <c r="AJ266" s="525"/>
      <c r="AK266" s="525"/>
      <c r="AL266" s="525"/>
      <c r="AM266" s="526"/>
    </row>
    <row r="267" spans="1:39" ht="39.950000000000003" customHeight="1" x14ac:dyDescent="0.25">
      <c r="A267" s="89">
        <f t="shared" si="3"/>
        <v>255</v>
      </c>
      <c r="B267" s="511" t="s">
        <v>374</v>
      </c>
      <c r="C267" s="512"/>
      <c r="D267" s="513"/>
      <c r="E267" s="514"/>
      <c r="F267" s="514"/>
      <c r="G267" s="514"/>
      <c r="H267" s="514"/>
      <c r="I267" s="514"/>
      <c r="J267" s="515"/>
      <c r="K267" s="527" t="s">
        <v>161</v>
      </c>
      <c r="L267" s="528"/>
      <c r="M267" s="528"/>
      <c r="N267" s="528"/>
      <c r="O267" s="529"/>
      <c r="P267" s="516" t="s">
        <v>161</v>
      </c>
      <c r="Q267" s="517"/>
      <c r="R267" s="517"/>
      <c r="S267" s="517"/>
      <c r="T267" s="517"/>
      <c r="U267" s="517"/>
      <c r="V267" s="517"/>
      <c r="W267" s="517"/>
      <c r="X267" s="518"/>
      <c r="Y267" s="519">
        <v>0</v>
      </c>
      <c r="Z267" s="520"/>
      <c r="AA267" s="520"/>
      <c r="AB267" s="521">
        <v>0</v>
      </c>
      <c r="AC267" s="522"/>
      <c r="AD267" s="523"/>
      <c r="AE267" s="524" t="s">
        <v>161</v>
      </c>
      <c r="AF267" s="525"/>
      <c r="AG267" s="525"/>
      <c r="AH267" s="525"/>
      <c r="AI267" s="525"/>
      <c r="AJ267" s="525"/>
      <c r="AK267" s="525"/>
      <c r="AL267" s="525"/>
      <c r="AM267" s="526"/>
    </row>
    <row r="268" spans="1:39" ht="39.950000000000003" customHeight="1" x14ac:dyDescent="0.25">
      <c r="A268" s="89">
        <f t="shared" si="3"/>
        <v>256</v>
      </c>
      <c r="B268" s="511" t="s">
        <v>374</v>
      </c>
      <c r="C268" s="512"/>
      <c r="D268" s="513"/>
      <c r="E268" s="514"/>
      <c r="F268" s="514"/>
      <c r="G268" s="514"/>
      <c r="H268" s="514"/>
      <c r="I268" s="514"/>
      <c r="J268" s="515"/>
      <c r="K268" s="527" t="s">
        <v>161</v>
      </c>
      <c r="L268" s="528"/>
      <c r="M268" s="528"/>
      <c r="N268" s="528"/>
      <c r="O268" s="529"/>
      <c r="P268" s="516" t="s">
        <v>161</v>
      </c>
      <c r="Q268" s="517"/>
      <c r="R268" s="517"/>
      <c r="S268" s="517"/>
      <c r="T268" s="517"/>
      <c r="U268" s="517"/>
      <c r="V268" s="517"/>
      <c r="W268" s="517"/>
      <c r="X268" s="518"/>
      <c r="Y268" s="519">
        <v>0</v>
      </c>
      <c r="Z268" s="520"/>
      <c r="AA268" s="520"/>
      <c r="AB268" s="521">
        <v>0</v>
      </c>
      <c r="AC268" s="522"/>
      <c r="AD268" s="523"/>
      <c r="AE268" s="524" t="s">
        <v>161</v>
      </c>
      <c r="AF268" s="525"/>
      <c r="AG268" s="525"/>
      <c r="AH268" s="525"/>
      <c r="AI268" s="525"/>
      <c r="AJ268" s="525"/>
      <c r="AK268" s="525"/>
      <c r="AL268" s="525"/>
      <c r="AM268" s="526"/>
    </row>
    <row r="269" spans="1:39" ht="39.950000000000003" customHeight="1" x14ac:dyDescent="0.25">
      <c r="A269" s="89">
        <f t="shared" si="3"/>
        <v>257</v>
      </c>
      <c r="B269" s="511" t="s">
        <v>374</v>
      </c>
      <c r="C269" s="512"/>
      <c r="D269" s="513"/>
      <c r="E269" s="514"/>
      <c r="F269" s="514"/>
      <c r="G269" s="514"/>
      <c r="H269" s="514"/>
      <c r="I269" s="514"/>
      <c r="J269" s="515"/>
      <c r="K269" s="527" t="s">
        <v>161</v>
      </c>
      <c r="L269" s="528"/>
      <c r="M269" s="528"/>
      <c r="N269" s="528"/>
      <c r="O269" s="529"/>
      <c r="P269" s="516" t="s">
        <v>161</v>
      </c>
      <c r="Q269" s="517"/>
      <c r="R269" s="517"/>
      <c r="S269" s="517"/>
      <c r="T269" s="517"/>
      <c r="U269" s="517"/>
      <c r="V269" s="517"/>
      <c r="W269" s="517"/>
      <c r="X269" s="518"/>
      <c r="Y269" s="519">
        <v>0</v>
      </c>
      <c r="Z269" s="520"/>
      <c r="AA269" s="520"/>
      <c r="AB269" s="521">
        <v>0</v>
      </c>
      <c r="AC269" s="522"/>
      <c r="AD269" s="523"/>
      <c r="AE269" s="524" t="s">
        <v>161</v>
      </c>
      <c r="AF269" s="525"/>
      <c r="AG269" s="525"/>
      <c r="AH269" s="525"/>
      <c r="AI269" s="525"/>
      <c r="AJ269" s="525"/>
      <c r="AK269" s="525"/>
      <c r="AL269" s="525"/>
      <c r="AM269" s="526"/>
    </row>
    <row r="270" spans="1:39" ht="39.950000000000003" customHeight="1" x14ac:dyDescent="0.25">
      <c r="A270" s="89">
        <f t="shared" si="3"/>
        <v>258</v>
      </c>
      <c r="B270" s="511" t="s">
        <v>374</v>
      </c>
      <c r="C270" s="512"/>
      <c r="D270" s="513"/>
      <c r="E270" s="514"/>
      <c r="F270" s="514"/>
      <c r="G270" s="514"/>
      <c r="H270" s="514"/>
      <c r="I270" s="514"/>
      <c r="J270" s="515"/>
      <c r="K270" s="527" t="s">
        <v>161</v>
      </c>
      <c r="L270" s="528"/>
      <c r="M270" s="528"/>
      <c r="N270" s="528"/>
      <c r="O270" s="529"/>
      <c r="P270" s="516" t="s">
        <v>161</v>
      </c>
      <c r="Q270" s="517"/>
      <c r="R270" s="517"/>
      <c r="S270" s="517"/>
      <c r="T270" s="517"/>
      <c r="U270" s="517"/>
      <c r="V270" s="517"/>
      <c r="W270" s="517"/>
      <c r="X270" s="518"/>
      <c r="Y270" s="519">
        <v>0</v>
      </c>
      <c r="Z270" s="520"/>
      <c r="AA270" s="520"/>
      <c r="AB270" s="521">
        <v>0</v>
      </c>
      <c r="AC270" s="522"/>
      <c r="AD270" s="523"/>
      <c r="AE270" s="524" t="s">
        <v>161</v>
      </c>
      <c r="AF270" s="525"/>
      <c r="AG270" s="525"/>
      <c r="AH270" s="525"/>
      <c r="AI270" s="525"/>
      <c r="AJ270" s="525"/>
      <c r="AK270" s="525"/>
      <c r="AL270" s="525"/>
      <c r="AM270" s="526"/>
    </row>
    <row r="271" spans="1:39" ht="39.950000000000003" customHeight="1" x14ac:dyDescent="0.25">
      <c r="A271" s="89">
        <f t="shared" ref="A271:A334" si="4">ROW(A259)</f>
        <v>259</v>
      </c>
      <c r="B271" s="511" t="s">
        <v>374</v>
      </c>
      <c r="C271" s="512"/>
      <c r="D271" s="513"/>
      <c r="E271" s="514"/>
      <c r="F271" s="514"/>
      <c r="G271" s="514"/>
      <c r="H271" s="514"/>
      <c r="I271" s="514"/>
      <c r="J271" s="515"/>
      <c r="K271" s="527" t="s">
        <v>161</v>
      </c>
      <c r="L271" s="528"/>
      <c r="M271" s="528"/>
      <c r="N271" s="528"/>
      <c r="O271" s="529"/>
      <c r="P271" s="516" t="s">
        <v>161</v>
      </c>
      <c r="Q271" s="517"/>
      <c r="R271" s="517"/>
      <c r="S271" s="517"/>
      <c r="T271" s="517"/>
      <c r="U271" s="517"/>
      <c r="V271" s="517"/>
      <c r="W271" s="517"/>
      <c r="X271" s="518"/>
      <c r="Y271" s="519">
        <v>0</v>
      </c>
      <c r="Z271" s="520"/>
      <c r="AA271" s="520"/>
      <c r="AB271" s="521">
        <v>0</v>
      </c>
      <c r="AC271" s="522"/>
      <c r="AD271" s="523"/>
      <c r="AE271" s="524" t="s">
        <v>161</v>
      </c>
      <c r="AF271" s="525"/>
      <c r="AG271" s="525"/>
      <c r="AH271" s="525"/>
      <c r="AI271" s="525"/>
      <c r="AJ271" s="525"/>
      <c r="AK271" s="525"/>
      <c r="AL271" s="525"/>
      <c r="AM271" s="526"/>
    </row>
    <row r="272" spans="1:39" ht="39.950000000000003" customHeight="1" x14ac:dyDescent="0.25">
      <c r="A272" s="89">
        <f t="shared" si="4"/>
        <v>260</v>
      </c>
      <c r="B272" s="511" t="s">
        <v>374</v>
      </c>
      <c r="C272" s="512"/>
      <c r="D272" s="513"/>
      <c r="E272" s="514"/>
      <c r="F272" s="514"/>
      <c r="G272" s="514"/>
      <c r="H272" s="514"/>
      <c r="I272" s="514"/>
      <c r="J272" s="515"/>
      <c r="K272" s="527" t="s">
        <v>161</v>
      </c>
      <c r="L272" s="528"/>
      <c r="M272" s="528"/>
      <c r="N272" s="528"/>
      <c r="O272" s="529"/>
      <c r="P272" s="516" t="s">
        <v>161</v>
      </c>
      <c r="Q272" s="517"/>
      <c r="R272" s="517"/>
      <c r="S272" s="517"/>
      <c r="T272" s="517"/>
      <c r="U272" s="517"/>
      <c r="V272" s="517"/>
      <c r="W272" s="517"/>
      <c r="X272" s="518"/>
      <c r="Y272" s="519">
        <v>0</v>
      </c>
      <c r="Z272" s="520"/>
      <c r="AA272" s="520"/>
      <c r="AB272" s="521">
        <v>0</v>
      </c>
      <c r="AC272" s="522"/>
      <c r="AD272" s="523"/>
      <c r="AE272" s="524" t="s">
        <v>161</v>
      </c>
      <c r="AF272" s="525"/>
      <c r="AG272" s="525"/>
      <c r="AH272" s="525"/>
      <c r="AI272" s="525"/>
      <c r="AJ272" s="525"/>
      <c r="AK272" s="525"/>
      <c r="AL272" s="525"/>
      <c r="AM272" s="526"/>
    </row>
    <row r="273" spans="1:39" ht="39.950000000000003" customHeight="1" x14ac:dyDescent="0.25">
      <c r="A273" s="89">
        <f t="shared" si="4"/>
        <v>261</v>
      </c>
      <c r="B273" s="511" t="s">
        <v>374</v>
      </c>
      <c r="C273" s="512"/>
      <c r="D273" s="513"/>
      <c r="E273" s="514"/>
      <c r="F273" s="514"/>
      <c r="G273" s="514"/>
      <c r="H273" s="514"/>
      <c r="I273" s="514"/>
      <c r="J273" s="515"/>
      <c r="K273" s="527" t="s">
        <v>161</v>
      </c>
      <c r="L273" s="528"/>
      <c r="M273" s="528"/>
      <c r="N273" s="528"/>
      <c r="O273" s="529"/>
      <c r="P273" s="516" t="s">
        <v>161</v>
      </c>
      <c r="Q273" s="517"/>
      <c r="R273" s="517"/>
      <c r="S273" s="517"/>
      <c r="T273" s="517"/>
      <c r="U273" s="517"/>
      <c r="V273" s="517"/>
      <c r="W273" s="517"/>
      <c r="X273" s="518"/>
      <c r="Y273" s="519">
        <v>0</v>
      </c>
      <c r="Z273" s="520"/>
      <c r="AA273" s="520"/>
      <c r="AB273" s="521">
        <v>0</v>
      </c>
      <c r="AC273" s="522"/>
      <c r="AD273" s="523"/>
      <c r="AE273" s="524" t="s">
        <v>161</v>
      </c>
      <c r="AF273" s="525"/>
      <c r="AG273" s="525"/>
      <c r="AH273" s="525"/>
      <c r="AI273" s="525"/>
      <c r="AJ273" s="525"/>
      <c r="AK273" s="525"/>
      <c r="AL273" s="525"/>
      <c r="AM273" s="526"/>
    </row>
    <row r="274" spans="1:39" ht="39.950000000000003" customHeight="1" x14ac:dyDescent="0.25">
      <c r="A274" s="89">
        <f t="shared" si="4"/>
        <v>262</v>
      </c>
      <c r="B274" s="511" t="s">
        <v>374</v>
      </c>
      <c r="C274" s="512"/>
      <c r="D274" s="513"/>
      <c r="E274" s="514"/>
      <c r="F274" s="514"/>
      <c r="G274" s="514"/>
      <c r="H274" s="514"/>
      <c r="I274" s="514"/>
      <c r="J274" s="515"/>
      <c r="K274" s="527" t="s">
        <v>161</v>
      </c>
      <c r="L274" s="528"/>
      <c r="M274" s="528"/>
      <c r="N274" s="528"/>
      <c r="O274" s="529"/>
      <c r="P274" s="516" t="s">
        <v>161</v>
      </c>
      <c r="Q274" s="517"/>
      <c r="R274" s="517"/>
      <c r="S274" s="517"/>
      <c r="T274" s="517"/>
      <c r="U274" s="517"/>
      <c r="V274" s="517"/>
      <c r="W274" s="517"/>
      <c r="X274" s="518"/>
      <c r="Y274" s="519">
        <v>0</v>
      </c>
      <c r="Z274" s="520"/>
      <c r="AA274" s="520"/>
      <c r="AB274" s="521">
        <v>0</v>
      </c>
      <c r="AC274" s="522"/>
      <c r="AD274" s="523"/>
      <c r="AE274" s="524" t="s">
        <v>161</v>
      </c>
      <c r="AF274" s="525"/>
      <c r="AG274" s="525"/>
      <c r="AH274" s="525"/>
      <c r="AI274" s="525"/>
      <c r="AJ274" s="525"/>
      <c r="AK274" s="525"/>
      <c r="AL274" s="525"/>
      <c r="AM274" s="526"/>
    </row>
    <row r="275" spans="1:39" ht="39.950000000000003" customHeight="1" x14ac:dyDescent="0.25">
      <c r="A275" s="89">
        <f t="shared" si="4"/>
        <v>263</v>
      </c>
      <c r="B275" s="511" t="s">
        <v>374</v>
      </c>
      <c r="C275" s="512"/>
      <c r="D275" s="513"/>
      <c r="E275" s="514"/>
      <c r="F275" s="514"/>
      <c r="G275" s="514"/>
      <c r="H275" s="514"/>
      <c r="I275" s="514"/>
      <c r="J275" s="515"/>
      <c r="K275" s="527" t="s">
        <v>161</v>
      </c>
      <c r="L275" s="528"/>
      <c r="M275" s="528"/>
      <c r="N275" s="528"/>
      <c r="O275" s="529"/>
      <c r="P275" s="516" t="s">
        <v>161</v>
      </c>
      <c r="Q275" s="517"/>
      <c r="R275" s="517"/>
      <c r="S275" s="517"/>
      <c r="T275" s="517"/>
      <c r="U275" s="517"/>
      <c r="V275" s="517"/>
      <c r="W275" s="517"/>
      <c r="X275" s="518"/>
      <c r="Y275" s="519">
        <v>0</v>
      </c>
      <c r="Z275" s="520"/>
      <c r="AA275" s="520"/>
      <c r="AB275" s="521">
        <v>0</v>
      </c>
      <c r="AC275" s="522"/>
      <c r="AD275" s="523"/>
      <c r="AE275" s="524" t="s">
        <v>161</v>
      </c>
      <c r="AF275" s="525"/>
      <c r="AG275" s="525"/>
      <c r="AH275" s="525"/>
      <c r="AI275" s="525"/>
      <c r="AJ275" s="525"/>
      <c r="AK275" s="525"/>
      <c r="AL275" s="525"/>
      <c r="AM275" s="526"/>
    </row>
    <row r="276" spans="1:39" ht="39.950000000000003" customHeight="1" x14ac:dyDescent="0.25">
      <c r="A276" s="89">
        <f t="shared" si="4"/>
        <v>264</v>
      </c>
      <c r="B276" s="511" t="s">
        <v>374</v>
      </c>
      <c r="C276" s="512"/>
      <c r="D276" s="513"/>
      <c r="E276" s="514"/>
      <c r="F276" s="514"/>
      <c r="G276" s="514"/>
      <c r="H276" s="514"/>
      <c r="I276" s="514"/>
      <c r="J276" s="515"/>
      <c r="K276" s="527" t="s">
        <v>161</v>
      </c>
      <c r="L276" s="528"/>
      <c r="M276" s="528"/>
      <c r="N276" s="528"/>
      <c r="O276" s="529"/>
      <c r="P276" s="516" t="s">
        <v>161</v>
      </c>
      <c r="Q276" s="517"/>
      <c r="R276" s="517"/>
      <c r="S276" s="517"/>
      <c r="T276" s="517"/>
      <c r="U276" s="517"/>
      <c r="V276" s="517"/>
      <c r="W276" s="517"/>
      <c r="X276" s="518"/>
      <c r="Y276" s="519">
        <v>0</v>
      </c>
      <c r="Z276" s="520"/>
      <c r="AA276" s="520"/>
      <c r="AB276" s="521">
        <v>0</v>
      </c>
      <c r="AC276" s="522"/>
      <c r="AD276" s="523"/>
      <c r="AE276" s="524" t="s">
        <v>161</v>
      </c>
      <c r="AF276" s="525"/>
      <c r="AG276" s="525"/>
      <c r="AH276" s="525"/>
      <c r="AI276" s="525"/>
      <c r="AJ276" s="525"/>
      <c r="AK276" s="525"/>
      <c r="AL276" s="525"/>
      <c r="AM276" s="526"/>
    </row>
    <row r="277" spans="1:39" ht="39.950000000000003" customHeight="1" x14ac:dyDescent="0.25">
      <c r="A277" s="89">
        <f t="shared" si="4"/>
        <v>265</v>
      </c>
      <c r="B277" s="511" t="s">
        <v>374</v>
      </c>
      <c r="C277" s="512"/>
      <c r="D277" s="513"/>
      <c r="E277" s="514"/>
      <c r="F277" s="514"/>
      <c r="G277" s="514"/>
      <c r="H277" s="514"/>
      <c r="I277" s="514"/>
      <c r="J277" s="515"/>
      <c r="K277" s="527" t="s">
        <v>161</v>
      </c>
      <c r="L277" s="528"/>
      <c r="M277" s="528"/>
      <c r="N277" s="528"/>
      <c r="O277" s="529"/>
      <c r="P277" s="516" t="s">
        <v>161</v>
      </c>
      <c r="Q277" s="517"/>
      <c r="R277" s="517"/>
      <c r="S277" s="517"/>
      <c r="T277" s="517"/>
      <c r="U277" s="517"/>
      <c r="V277" s="517"/>
      <c r="W277" s="517"/>
      <c r="X277" s="518"/>
      <c r="Y277" s="519">
        <v>0</v>
      </c>
      <c r="Z277" s="520"/>
      <c r="AA277" s="520"/>
      <c r="AB277" s="521">
        <v>0</v>
      </c>
      <c r="AC277" s="522"/>
      <c r="AD277" s="523"/>
      <c r="AE277" s="524" t="s">
        <v>161</v>
      </c>
      <c r="AF277" s="525"/>
      <c r="AG277" s="525"/>
      <c r="AH277" s="525"/>
      <c r="AI277" s="525"/>
      <c r="AJ277" s="525"/>
      <c r="AK277" s="525"/>
      <c r="AL277" s="525"/>
      <c r="AM277" s="526"/>
    </row>
    <row r="278" spans="1:39" ht="39.950000000000003" customHeight="1" x14ac:dyDescent="0.25">
      <c r="A278" s="89">
        <f t="shared" si="4"/>
        <v>266</v>
      </c>
      <c r="B278" s="511" t="s">
        <v>374</v>
      </c>
      <c r="C278" s="512"/>
      <c r="D278" s="513"/>
      <c r="E278" s="514"/>
      <c r="F278" s="514"/>
      <c r="G278" s="514"/>
      <c r="H278" s="514"/>
      <c r="I278" s="514"/>
      <c r="J278" s="515"/>
      <c r="K278" s="527" t="s">
        <v>161</v>
      </c>
      <c r="L278" s="528"/>
      <c r="M278" s="528"/>
      <c r="N278" s="528"/>
      <c r="O278" s="529"/>
      <c r="P278" s="516" t="s">
        <v>161</v>
      </c>
      <c r="Q278" s="517"/>
      <c r="R278" s="517"/>
      <c r="S278" s="517"/>
      <c r="T278" s="517"/>
      <c r="U278" s="517"/>
      <c r="V278" s="517"/>
      <c r="W278" s="517"/>
      <c r="X278" s="518"/>
      <c r="Y278" s="519">
        <v>0</v>
      </c>
      <c r="Z278" s="520"/>
      <c r="AA278" s="520"/>
      <c r="AB278" s="521">
        <v>0</v>
      </c>
      <c r="AC278" s="522"/>
      <c r="AD278" s="523"/>
      <c r="AE278" s="524" t="s">
        <v>161</v>
      </c>
      <c r="AF278" s="525"/>
      <c r="AG278" s="525"/>
      <c r="AH278" s="525"/>
      <c r="AI278" s="525"/>
      <c r="AJ278" s="525"/>
      <c r="AK278" s="525"/>
      <c r="AL278" s="525"/>
      <c r="AM278" s="526"/>
    </row>
    <row r="279" spans="1:39" ht="39.950000000000003" customHeight="1" x14ac:dyDescent="0.25">
      <c r="A279" s="89">
        <f t="shared" si="4"/>
        <v>267</v>
      </c>
      <c r="B279" s="511" t="s">
        <v>374</v>
      </c>
      <c r="C279" s="512"/>
      <c r="D279" s="513"/>
      <c r="E279" s="514"/>
      <c r="F279" s="514"/>
      <c r="G279" s="514"/>
      <c r="H279" s="514"/>
      <c r="I279" s="514"/>
      <c r="J279" s="515"/>
      <c r="K279" s="527" t="s">
        <v>161</v>
      </c>
      <c r="L279" s="528"/>
      <c r="M279" s="528"/>
      <c r="N279" s="528"/>
      <c r="O279" s="529"/>
      <c r="P279" s="516" t="s">
        <v>161</v>
      </c>
      <c r="Q279" s="517"/>
      <c r="R279" s="517"/>
      <c r="S279" s="517"/>
      <c r="T279" s="517"/>
      <c r="U279" s="517"/>
      <c r="V279" s="517"/>
      <c r="W279" s="517"/>
      <c r="X279" s="518"/>
      <c r="Y279" s="519">
        <v>0</v>
      </c>
      <c r="Z279" s="520"/>
      <c r="AA279" s="520"/>
      <c r="AB279" s="521">
        <v>0</v>
      </c>
      <c r="AC279" s="522"/>
      <c r="AD279" s="523"/>
      <c r="AE279" s="524" t="s">
        <v>161</v>
      </c>
      <c r="AF279" s="525"/>
      <c r="AG279" s="525"/>
      <c r="AH279" s="525"/>
      <c r="AI279" s="525"/>
      <c r="AJ279" s="525"/>
      <c r="AK279" s="525"/>
      <c r="AL279" s="525"/>
      <c r="AM279" s="526"/>
    </row>
    <row r="280" spans="1:39" ht="39.950000000000003" customHeight="1" x14ac:dyDescent="0.25">
      <c r="A280" s="89">
        <f t="shared" si="4"/>
        <v>268</v>
      </c>
      <c r="B280" s="511" t="s">
        <v>374</v>
      </c>
      <c r="C280" s="512"/>
      <c r="D280" s="513"/>
      <c r="E280" s="514"/>
      <c r="F280" s="514"/>
      <c r="G280" s="514"/>
      <c r="H280" s="514"/>
      <c r="I280" s="514"/>
      <c r="J280" s="515"/>
      <c r="K280" s="527" t="s">
        <v>161</v>
      </c>
      <c r="L280" s="528"/>
      <c r="M280" s="528"/>
      <c r="N280" s="528"/>
      <c r="O280" s="529"/>
      <c r="P280" s="516" t="s">
        <v>161</v>
      </c>
      <c r="Q280" s="517"/>
      <c r="R280" s="517"/>
      <c r="S280" s="517"/>
      <c r="T280" s="517"/>
      <c r="U280" s="517"/>
      <c r="V280" s="517"/>
      <c r="W280" s="517"/>
      <c r="X280" s="518"/>
      <c r="Y280" s="519">
        <v>0</v>
      </c>
      <c r="Z280" s="520"/>
      <c r="AA280" s="520"/>
      <c r="AB280" s="521">
        <v>0</v>
      </c>
      <c r="AC280" s="522"/>
      <c r="AD280" s="523"/>
      <c r="AE280" s="524" t="s">
        <v>161</v>
      </c>
      <c r="AF280" s="525"/>
      <c r="AG280" s="525"/>
      <c r="AH280" s="525"/>
      <c r="AI280" s="525"/>
      <c r="AJ280" s="525"/>
      <c r="AK280" s="525"/>
      <c r="AL280" s="525"/>
      <c r="AM280" s="526"/>
    </row>
    <row r="281" spans="1:39" ht="39.950000000000003" customHeight="1" x14ac:dyDescent="0.25">
      <c r="A281" s="89">
        <f t="shared" si="4"/>
        <v>269</v>
      </c>
      <c r="B281" s="511" t="s">
        <v>374</v>
      </c>
      <c r="C281" s="512"/>
      <c r="D281" s="513"/>
      <c r="E281" s="514"/>
      <c r="F281" s="514"/>
      <c r="G281" s="514"/>
      <c r="H281" s="514"/>
      <c r="I281" s="514"/>
      <c r="J281" s="515"/>
      <c r="K281" s="527" t="s">
        <v>161</v>
      </c>
      <c r="L281" s="528"/>
      <c r="M281" s="528"/>
      <c r="N281" s="528"/>
      <c r="O281" s="529"/>
      <c r="P281" s="516" t="s">
        <v>161</v>
      </c>
      <c r="Q281" s="517"/>
      <c r="R281" s="517"/>
      <c r="S281" s="517"/>
      <c r="T281" s="517"/>
      <c r="U281" s="517"/>
      <c r="V281" s="517"/>
      <c r="W281" s="517"/>
      <c r="X281" s="518"/>
      <c r="Y281" s="519">
        <v>0</v>
      </c>
      <c r="Z281" s="520"/>
      <c r="AA281" s="520"/>
      <c r="AB281" s="521">
        <v>0</v>
      </c>
      <c r="AC281" s="522"/>
      <c r="AD281" s="523"/>
      <c r="AE281" s="524" t="s">
        <v>161</v>
      </c>
      <c r="AF281" s="525"/>
      <c r="AG281" s="525"/>
      <c r="AH281" s="525"/>
      <c r="AI281" s="525"/>
      <c r="AJ281" s="525"/>
      <c r="AK281" s="525"/>
      <c r="AL281" s="525"/>
      <c r="AM281" s="526"/>
    </row>
    <row r="282" spans="1:39" ht="39.950000000000003" customHeight="1" x14ac:dyDescent="0.25">
      <c r="A282" s="89">
        <f t="shared" si="4"/>
        <v>270</v>
      </c>
      <c r="B282" s="511" t="s">
        <v>374</v>
      </c>
      <c r="C282" s="512"/>
      <c r="D282" s="513"/>
      <c r="E282" s="514"/>
      <c r="F282" s="514"/>
      <c r="G282" s="514"/>
      <c r="H282" s="514"/>
      <c r="I282" s="514"/>
      <c r="J282" s="515"/>
      <c r="K282" s="527" t="s">
        <v>161</v>
      </c>
      <c r="L282" s="528"/>
      <c r="M282" s="528"/>
      <c r="N282" s="528"/>
      <c r="O282" s="529"/>
      <c r="P282" s="516" t="s">
        <v>161</v>
      </c>
      <c r="Q282" s="517"/>
      <c r="R282" s="517"/>
      <c r="S282" s="517"/>
      <c r="T282" s="517"/>
      <c r="U282" s="517"/>
      <c r="V282" s="517"/>
      <c r="W282" s="517"/>
      <c r="X282" s="518"/>
      <c r="Y282" s="519">
        <v>0</v>
      </c>
      <c r="Z282" s="520"/>
      <c r="AA282" s="520"/>
      <c r="AB282" s="521">
        <v>0</v>
      </c>
      <c r="AC282" s="522"/>
      <c r="AD282" s="523"/>
      <c r="AE282" s="524" t="s">
        <v>161</v>
      </c>
      <c r="AF282" s="525"/>
      <c r="AG282" s="525"/>
      <c r="AH282" s="525"/>
      <c r="AI282" s="525"/>
      <c r="AJ282" s="525"/>
      <c r="AK282" s="525"/>
      <c r="AL282" s="525"/>
      <c r="AM282" s="526"/>
    </row>
    <row r="283" spans="1:39" ht="39.950000000000003" customHeight="1" x14ac:dyDescent="0.25">
      <c r="A283" s="89">
        <f t="shared" si="4"/>
        <v>271</v>
      </c>
      <c r="B283" s="511" t="s">
        <v>374</v>
      </c>
      <c r="C283" s="512"/>
      <c r="D283" s="513"/>
      <c r="E283" s="514"/>
      <c r="F283" s="514"/>
      <c r="G283" s="514"/>
      <c r="H283" s="514"/>
      <c r="I283" s="514"/>
      <c r="J283" s="515"/>
      <c r="K283" s="527" t="s">
        <v>161</v>
      </c>
      <c r="L283" s="528"/>
      <c r="M283" s="528"/>
      <c r="N283" s="528"/>
      <c r="O283" s="529"/>
      <c r="P283" s="516" t="s">
        <v>161</v>
      </c>
      <c r="Q283" s="517"/>
      <c r="R283" s="517"/>
      <c r="S283" s="517"/>
      <c r="T283" s="517"/>
      <c r="U283" s="517"/>
      <c r="V283" s="517"/>
      <c r="W283" s="517"/>
      <c r="X283" s="518"/>
      <c r="Y283" s="519">
        <v>0</v>
      </c>
      <c r="Z283" s="520"/>
      <c r="AA283" s="520"/>
      <c r="AB283" s="521">
        <v>0</v>
      </c>
      <c r="AC283" s="522"/>
      <c r="AD283" s="523"/>
      <c r="AE283" s="524" t="s">
        <v>161</v>
      </c>
      <c r="AF283" s="525"/>
      <c r="AG283" s="525"/>
      <c r="AH283" s="525"/>
      <c r="AI283" s="525"/>
      <c r="AJ283" s="525"/>
      <c r="AK283" s="525"/>
      <c r="AL283" s="525"/>
      <c r="AM283" s="526"/>
    </row>
    <row r="284" spans="1:39" ht="39.950000000000003" customHeight="1" x14ac:dyDescent="0.25">
      <c r="A284" s="89">
        <f t="shared" si="4"/>
        <v>272</v>
      </c>
      <c r="B284" s="511" t="s">
        <v>374</v>
      </c>
      <c r="C284" s="512"/>
      <c r="D284" s="513"/>
      <c r="E284" s="514"/>
      <c r="F284" s="514"/>
      <c r="G284" s="514"/>
      <c r="H284" s="514"/>
      <c r="I284" s="514"/>
      <c r="J284" s="515"/>
      <c r="K284" s="527" t="s">
        <v>161</v>
      </c>
      <c r="L284" s="528"/>
      <c r="M284" s="528"/>
      <c r="N284" s="528"/>
      <c r="O284" s="529"/>
      <c r="P284" s="516" t="s">
        <v>161</v>
      </c>
      <c r="Q284" s="517"/>
      <c r="R284" s="517"/>
      <c r="S284" s="517"/>
      <c r="T284" s="517"/>
      <c r="U284" s="517"/>
      <c r="V284" s="517"/>
      <c r="W284" s="517"/>
      <c r="X284" s="518"/>
      <c r="Y284" s="519">
        <v>0</v>
      </c>
      <c r="Z284" s="520"/>
      <c r="AA284" s="520"/>
      <c r="AB284" s="521">
        <v>0</v>
      </c>
      <c r="AC284" s="522"/>
      <c r="AD284" s="523"/>
      <c r="AE284" s="524" t="s">
        <v>161</v>
      </c>
      <c r="AF284" s="525"/>
      <c r="AG284" s="525"/>
      <c r="AH284" s="525"/>
      <c r="AI284" s="525"/>
      <c r="AJ284" s="525"/>
      <c r="AK284" s="525"/>
      <c r="AL284" s="525"/>
      <c r="AM284" s="526"/>
    </row>
    <row r="285" spans="1:39" ht="39.950000000000003" customHeight="1" x14ac:dyDescent="0.25">
      <c r="A285" s="89">
        <f t="shared" si="4"/>
        <v>273</v>
      </c>
      <c r="B285" s="511" t="s">
        <v>374</v>
      </c>
      <c r="C285" s="512"/>
      <c r="D285" s="513"/>
      <c r="E285" s="514"/>
      <c r="F285" s="514"/>
      <c r="G285" s="514"/>
      <c r="H285" s="514"/>
      <c r="I285" s="514"/>
      <c r="J285" s="515"/>
      <c r="K285" s="527" t="s">
        <v>161</v>
      </c>
      <c r="L285" s="528"/>
      <c r="M285" s="528"/>
      <c r="N285" s="528"/>
      <c r="O285" s="529"/>
      <c r="P285" s="516" t="s">
        <v>161</v>
      </c>
      <c r="Q285" s="517"/>
      <c r="R285" s="517"/>
      <c r="S285" s="517"/>
      <c r="T285" s="517"/>
      <c r="U285" s="517"/>
      <c r="V285" s="517"/>
      <c r="W285" s="517"/>
      <c r="X285" s="518"/>
      <c r="Y285" s="519">
        <v>0</v>
      </c>
      <c r="Z285" s="520"/>
      <c r="AA285" s="520"/>
      <c r="AB285" s="521">
        <v>0</v>
      </c>
      <c r="AC285" s="522"/>
      <c r="AD285" s="523"/>
      <c r="AE285" s="524" t="s">
        <v>161</v>
      </c>
      <c r="AF285" s="525"/>
      <c r="AG285" s="525"/>
      <c r="AH285" s="525"/>
      <c r="AI285" s="525"/>
      <c r="AJ285" s="525"/>
      <c r="AK285" s="525"/>
      <c r="AL285" s="525"/>
      <c r="AM285" s="526"/>
    </row>
    <row r="286" spans="1:39" ht="39.950000000000003" customHeight="1" x14ac:dyDescent="0.25">
      <c r="A286" s="89">
        <f t="shared" si="4"/>
        <v>274</v>
      </c>
      <c r="B286" s="511" t="s">
        <v>374</v>
      </c>
      <c r="C286" s="512"/>
      <c r="D286" s="513"/>
      <c r="E286" s="514"/>
      <c r="F286" s="514"/>
      <c r="G286" s="514"/>
      <c r="H286" s="514"/>
      <c r="I286" s="514"/>
      <c r="J286" s="515"/>
      <c r="K286" s="527" t="s">
        <v>161</v>
      </c>
      <c r="L286" s="528"/>
      <c r="M286" s="528"/>
      <c r="N286" s="528"/>
      <c r="O286" s="529"/>
      <c r="P286" s="516" t="s">
        <v>161</v>
      </c>
      <c r="Q286" s="517"/>
      <c r="R286" s="517"/>
      <c r="S286" s="517"/>
      <c r="T286" s="517"/>
      <c r="U286" s="517"/>
      <c r="V286" s="517"/>
      <c r="W286" s="517"/>
      <c r="X286" s="518"/>
      <c r="Y286" s="519">
        <v>0</v>
      </c>
      <c r="Z286" s="520"/>
      <c r="AA286" s="520"/>
      <c r="AB286" s="521">
        <v>0</v>
      </c>
      <c r="AC286" s="522"/>
      <c r="AD286" s="523"/>
      <c r="AE286" s="524" t="s">
        <v>161</v>
      </c>
      <c r="AF286" s="525"/>
      <c r="AG286" s="525"/>
      <c r="AH286" s="525"/>
      <c r="AI286" s="525"/>
      <c r="AJ286" s="525"/>
      <c r="AK286" s="525"/>
      <c r="AL286" s="525"/>
      <c r="AM286" s="526"/>
    </row>
    <row r="287" spans="1:39" ht="39.950000000000003" customHeight="1" x14ac:dyDescent="0.25">
      <c r="A287" s="89">
        <f t="shared" si="4"/>
        <v>275</v>
      </c>
      <c r="B287" s="511" t="s">
        <v>374</v>
      </c>
      <c r="C287" s="512"/>
      <c r="D287" s="513"/>
      <c r="E287" s="514"/>
      <c r="F287" s="514"/>
      <c r="G287" s="514"/>
      <c r="H287" s="514"/>
      <c r="I287" s="514"/>
      <c r="J287" s="515"/>
      <c r="K287" s="527" t="s">
        <v>161</v>
      </c>
      <c r="L287" s="528"/>
      <c r="M287" s="528"/>
      <c r="N287" s="528"/>
      <c r="O287" s="529"/>
      <c r="P287" s="516" t="s">
        <v>161</v>
      </c>
      <c r="Q287" s="517"/>
      <c r="R287" s="517"/>
      <c r="S287" s="517"/>
      <c r="T287" s="517"/>
      <c r="U287" s="517"/>
      <c r="V287" s="517"/>
      <c r="W287" s="517"/>
      <c r="X287" s="518"/>
      <c r="Y287" s="519">
        <v>0</v>
      </c>
      <c r="Z287" s="520"/>
      <c r="AA287" s="520"/>
      <c r="AB287" s="521">
        <v>0</v>
      </c>
      <c r="AC287" s="522"/>
      <c r="AD287" s="523"/>
      <c r="AE287" s="524" t="s">
        <v>161</v>
      </c>
      <c r="AF287" s="525"/>
      <c r="AG287" s="525"/>
      <c r="AH287" s="525"/>
      <c r="AI287" s="525"/>
      <c r="AJ287" s="525"/>
      <c r="AK287" s="525"/>
      <c r="AL287" s="525"/>
      <c r="AM287" s="526"/>
    </row>
    <row r="288" spans="1:39" ht="39.950000000000003" customHeight="1" x14ac:dyDescent="0.25">
      <c r="A288" s="89">
        <f t="shared" si="4"/>
        <v>276</v>
      </c>
      <c r="B288" s="511" t="s">
        <v>374</v>
      </c>
      <c r="C288" s="512"/>
      <c r="D288" s="513"/>
      <c r="E288" s="514"/>
      <c r="F288" s="514"/>
      <c r="G288" s="514"/>
      <c r="H288" s="514"/>
      <c r="I288" s="514"/>
      <c r="J288" s="515"/>
      <c r="K288" s="527" t="s">
        <v>161</v>
      </c>
      <c r="L288" s="528"/>
      <c r="M288" s="528"/>
      <c r="N288" s="528"/>
      <c r="O288" s="529"/>
      <c r="P288" s="516" t="s">
        <v>161</v>
      </c>
      <c r="Q288" s="517"/>
      <c r="R288" s="517"/>
      <c r="S288" s="517"/>
      <c r="T288" s="517"/>
      <c r="U288" s="517"/>
      <c r="V288" s="517"/>
      <c r="W288" s="517"/>
      <c r="X288" s="518"/>
      <c r="Y288" s="519">
        <v>0</v>
      </c>
      <c r="Z288" s="520"/>
      <c r="AA288" s="520"/>
      <c r="AB288" s="521">
        <v>0</v>
      </c>
      <c r="AC288" s="522"/>
      <c r="AD288" s="523"/>
      <c r="AE288" s="524" t="s">
        <v>161</v>
      </c>
      <c r="AF288" s="525"/>
      <c r="AG288" s="525"/>
      <c r="AH288" s="525"/>
      <c r="AI288" s="525"/>
      <c r="AJ288" s="525"/>
      <c r="AK288" s="525"/>
      <c r="AL288" s="525"/>
      <c r="AM288" s="526"/>
    </row>
    <row r="289" spans="1:39" ht="39.950000000000003" customHeight="1" x14ac:dyDescent="0.25">
      <c r="A289" s="89">
        <f t="shared" si="4"/>
        <v>277</v>
      </c>
      <c r="B289" s="511" t="s">
        <v>374</v>
      </c>
      <c r="C289" s="512"/>
      <c r="D289" s="513"/>
      <c r="E289" s="514"/>
      <c r="F289" s="514"/>
      <c r="G289" s="514"/>
      <c r="H289" s="514"/>
      <c r="I289" s="514"/>
      <c r="J289" s="515"/>
      <c r="K289" s="527" t="s">
        <v>161</v>
      </c>
      <c r="L289" s="528"/>
      <c r="M289" s="528"/>
      <c r="N289" s="528"/>
      <c r="O289" s="529"/>
      <c r="P289" s="516" t="s">
        <v>161</v>
      </c>
      <c r="Q289" s="517"/>
      <c r="R289" s="517"/>
      <c r="S289" s="517"/>
      <c r="T289" s="517"/>
      <c r="U289" s="517"/>
      <c r="V289" s="517"/>
      <c r="W289" s="517"/>
      <c r="X289" s="518"/>
      <c r="Y289" s="519">
        <v>0</v>
      </c>
      <c r="Z289" s="520"/>
      <c r="AA289" s="520"/>
      <c r="AB289" s="521">
        <v>0</v>
      </c>
      <c r="AC289" s="522"/>
      <c r="AD289" s="523"/>
      <c r="AE289" s="524" t="s">
        <v>161</v>
      </c>
      <c r="AF289" s="525"/>
      <c r="AG289" s="525"/>
      <c r="AH289" s="525"/>
      <c r="AI289" s="525"/>
      <c r="AJ289" s="525"/>
      <c r="AK289" s="525"/>
      <c r="AL289" s="525"/>
      <c r="AM289" s="526"/>
    </row>
    <row r="290" spans="1:39" ht="39.950000000000003" customHeight="1" x14ac:dyDescent="0.25">
      <c r="A290" s="89">
        <f t="shared" si="4"/>
        <v>278</v>
      </c>
      <c r="B290" s="511" t="s">
        <v>374</v>
      </c>
      <c r="C290" s="512"/>
      <c r="D290" s="513"/>
      <c r="E290" s="514"/>
      <c r="F290" s="514"/>
      <c r="G290" s="514"/>
      <c r="H290" s="514"/>
      <c r="I290" s="514"/>
      <c r="J290" s="515"/>
      <c r="K290" s="527" t="s">
        <v>161</v>
      </c>
      <c r="L290" s="528"/>
      <c r="M290" s="528"/>
      <c r="N290" s="528"/>
      <c r="O290" s="529"/>
      <c r="P290" s="516" t="s">
        <v>161</v>
      </c>
      <c r="Q290" s="517"/>
      <c r="R290" s="517"/>
      <c r="S290" s="517"/>
      <c r="T290" s="517"/>
      <c r="U290" s="517"/>
      <c r="V290" s="517"/>
      <c r="W290" s="517"/>
      <c r="X290" s="518"/>
      <c r="Y290" s="519">
        <v>0</v>
      </c>
      <c r="Z290" s="520"/>
      <c r="AA290" s="520"/>
      <c r="AB290" s="521">
        <v>0</v>
      </c>
      <c r="AC290" s="522"/>
      <c r="AD290" s="523"/>
      <c r="AE290" s="524" t="s">
        <v>161</v>
      </c>
      <c r="AF290" s="525"/>
      <c r="AG290" s="525"/>
      <c r="AH290" s="525"/>
      <c r="AI290" s="525"/>
      <c r="AJ290" s="525"/>
      <c r="AK290" s="525"/>
      <c r="AL290" s="525"/>
      <c r="AM290" s="526"/>
    </row>
    <row r="291" spans="1:39" ht="39.950000000000003" customHeight="1" x14ac:dyDescent="0.25">
      <c r="A291" s="89">
        <f t="shared" si="4"/>
        <v>279</v>
      </c>
      <c r="B291" s="511" t="s">
        <v>374</v>
      </c>
      <c r="C291" s="512"/>
      <c r="D291" s="513"/>
      <c r="E291" s="514"/>
      <c r="F291" s="514"/>
      <c r="G291" s="514"/>
      <c r="H291" s="514"/>
      <c r="I291" s="514"/>
      <c r="J291" s="515"/>
      <c r="K291" s="527" t="s">
        <v>161</v>
      </c>
      <c r="L291" s="528"/>
      <c r="M291" s="528"/>
      <c r="N291" s="528"/>
      <c r="O291" s="529"/>
      <c r="P291" s="516" t="s">
        <v>161</v>
      </c>
      <c r="Q291" s="517"/>
      <c r="R291" s="517"/>
      <c r="S291" s="517"/>
      <c r="T291" s="517"/>
      <c r="U291" s="517"/>
      <c r="V291" s="517"/>
      <c r="W291" s="517"/>
      <c r="X291" s="518"/>
      <c r="Y291" s="519">
        <v>0</v>
      </c>
      <c r="Z291" s="520"/>
      <c r="AA291" s="520"/>
      <c r="AB291" s="521">
        <v>0</v>
      </c>
      <c r="AC291" s="522"/>
      <c r="AD291" s="523"/>
      <c r="AE291" s="524" t="s">
        <v>161</v>
      </c>
      <c r="AF291" s="525"/>
      <c r="AG291" s="525"/>
      <c r="AH291" s="525"/>
      <c r="AI291" s="525"/>
      <c r="AJ291" s="525"/>
      <c r="AK291" s="525"/>
      <c r="AL291" s="525"/>
      <c r="AM291" s="526"/>
    </row>
    <row r="292" spans="1:39" ht="39.950000000000003" customHeight="1" x14ac:dyDescent="0.25">
      <c r="A292" s="89">
        <f t="shared" si="4"/>
        <v>280</v>
      </c>
      <c r="B292" s="511" t="s">
        <v>374</v>
      </c>
      <c r="C292" s="512"/>
      <c r="D292" s="513"/>
      <c r="E292" s="514"/>
      <c r="F292" s="514"/>
      <c r="G292" s="514"/>
      <c r="H292" s="514"/>
      <c r="I292" s="514"/>
      <c r="J292" s="515"/>
      <c r="K292" s="527" t="s">
        <v>161</v>
      </c>
      <c r="L292" s="528"/>
      <c r="M292" s="528"/>
      <c r="N292" s="528"/>
      <c r="O292" s="529"/>
      <c r="P292" s="516" t="s">
        <v>161</v>
      </c>
      <c r="Q292" s="517"/>
      <c r="R292" s="517"/>
      <c r="S292" s="517"/>
      <c r="T292" s="517"/>
      <c r="U292" s="517"/>
      <c r="V292" s="517"/>
      <c r="W292" s="517"/>
      <c r="X292" s="518"/>
      <c r="Y292" s="519">
        <v>0</v>
      </c>
      <c r="Z292" s="520"/>
      <c r="AA292" s="520"/>
      <c r="AB292" s="521">
        <v>0</v>
      </c>
      <c r="AC292" s="522"/>
      <c r="AD292" s="523"/>
      <c r="AE292" s="524" t="s">
        <v>161</v>
      </c>
      <c r="AF292" s="525"/>
      <c r="AG292" s="525"/>
      <c r="AH292" s="525"/>
      <c r="AI292" s="525"/>
      <c r="AJ292" s="525"/>
      <c r="AK292" s="525"/>
      <c r="AL292" s="525"/>
      <c r="AM292" s="526"/>
    </row>
    <row r="293" spans="1:39" ht="39.950000000000003" customHeight="1" x14ac:dyDescent="0.25">
      <c r="A293" s="89">
        <f t="shared" si="4"/>
        <v>281</v>
      </c>
      <c r="B293" s="511" t="s">
        <v>374</v>
      </c>
      <c r="C293" s="512"/>
      <c r="D293" s="513"/>
      <c r="E293" s="514"/>
      <c r="F293" s="514"/>
      <c r="G293" s="514"/>
      <c r="H293" s="514"/>
      <c r="I293" s="514"/>
      <c r="J293" s="515"/>
      <c r="K293" s="527" t="s">
        <v>161</v>
      </c>
      <c r="L293" s="528"/>
      <c r="M293" s="528"/>
      <c r="N293" s="528"/>
      <c r="O293" s="529"/>
      <c r="P293" s="516" t="s">
        <v>161</v>
      </c>
      <c r="Q293" s="517"/>
      <c r="R293" s="517"/>
      <c r="S293" s="517"/>
      <c r="T293" s="517"/>
      <c r="U293" s="517"/>
      <c r="V293" s="517"/>
      <c r="W293" s="517"/>
      <c r="X293" s="518"/>
      <c r="Y293" s="519">
        <v>0</v>
      </c>
      <c r="Z293" s="520"/>
      <c r="AA293" s="520"/>
      <c r="AB293" s="521">
        <v>0</v>
      </c>
      <c r="AC293" s="522"/>
      <c r="AD293" s="523"/>
      <c r="AE293" s="524" t="s">
        <v>161</v>
      </c>
      <c r="AF293" s="525"/>
      <c r="AG293" s="525"/>
      <c r="AH293" s="525"/>
      <c r="AI293" s="525"/>
      <c r="AJ293" s="525"/>
      <c r="AK293" s="525"/>
      <c r="AL293" s="525"/>
      <c r="AM293" s="526"/>
    </row>
    <row r="294" spans="1:39" ht="39.950000000000003" customHeight="1" x14ac:dyDescent="0.25">
      <c r="A294" s="89">
        <f t="shared" si="4"/>
        <v>282</v>
      </c>
      <c r="B294" s="511" t="s">
        <v>374</v>
      </c>
      <c r="C294" s="512"/>
      <c r="D294" s="513"/>
      <c r="E294" s="514"/>
      <c r="F294" s="514"/>
      <c r="G294" s="514"/>
      <c r="H294" s="514"/>
      <c r="I294" s="514"/>
      <c r="J294" s="515"/>
      <c r="K294" s="527" t="s">
        <v>161</v>
      </c>
      <c r="L294" s="528"/>
      <c r="M294" s="528"/>
      <c r="N294" s="528"/>
      <c r="O294" s="529"/>
      <c r="P294" s="516" t="s">
        <v>161</v>
      </c>
      <c r="Q294" s="517"/>
      <c r="R294" s="517"/>
      <c r="S294" s="517"/>
      <c r="T294" s="517"/>
      <c r="U294" s="517"/>
      <c r="V294" s="517"/>
      <c r="W294" s="517"/>
      <c r="X294" s="518"/>
      <c r="Y294" s="519">
        <v>0</v>
      </c>
      <c r="Z294" s="520"/>
      <c r="AA294" s="520"/>
      <c r="AB294" s="521">
        <v>0</v>
      </c>
      <c r="AC294" s="522"/>
      <c r="AD294" s="523"/>
      <c r="AE294" s="524" t="s">
        <v>161</v>
      </c>
      <c r="AF294" s="525"/>
      <c r="AG294" s="525"/>
      <c r="AH294" s="525"/>
      <c r="AI294" s="525"/>
      <c r="AJ294" s="525"/>
      <c r="AK294" s="525"/>
      <c r="AL294" s="525"/>
      <c r="AM294" s="526"/>
    </row>
    <row r="295" spans="1:39" ht="39.950000000000003" customHeight="1" x14ac:dyDescent="0.25">
      <c r="A295" s="89">
        <f t="shared" si="4"/>
        <v>283</v>
      </c>
      <c r="B295" s="511" t="s">
        <v>374</v>
      </c>
      <c r="C295" s="512"/>
      <c r="D295" s="513"/>
      <c r="E295" s="514"/>
      <c r="F295" s="514"/>
      <c r="G295" s="514"/>
      <c r="H295" s="514"/>
      <c r="I295" s="514"/>
      <c r="J295" s="515"/>
      <c r="K295" s="527" t="s">
        <v>161</v>
      </c>
      <c r="L295" s="528"/>
      <c r="M295" s="528"/>
      <c r="N295" s="528"/>
      <c r="O295" s="529"/>
      <c r="P295" s="516" t="s">
        <v>161</v>
      </c>
      <c r="Q295" s="517"/>
      <c r="R295" s="517"/>
      <c r="S295" s="517"/>
      <c r="T295" s="517"/>
      <c r="U295" s="517"/>
      <c r="V295" s="517"/>
      <c r="W295" s="517"/>
      <c r="X295" s="518"/>
      <c r="Y295" s="519">
        <v>0</v>
      </c>
      <c r="Z295" s="520"/>
      <c r="AA295" s="520"/>
      <c r="AB295" s="521">
        <v>0</v>
      </c>
      <c r="AC295" s="522"/>
      <c r="AD295" s="523"/>
      <c r="AE295" s="524" t="s">
        <v>161</v>
      </c>
      <c r="AF295" s="525"/>
      <c r="AG295" s="525"/>
      <c r="AH295" s="525"/>
      <c r="AI295" s="525"/>
      <c r="AJ295" s="525"/>
      <c r="AK295" s="525"/>
      <c r="AL295" s="525"/>
      <c r="AM295" s="526"/>
    </row>
    <row r="296" spans="1:39" ht="39.950000000000003" customHeight="1" x14ac:dyDescent="0.25">
      <c r="A296" s="89">
        <f t="shared" si="4"/>
        <v>284</v>
      </c>
      <c r="B296" s="511" t="s">
        <v>374</v>
      </c>
      <c r="C296" s="512"/>
      <c r="D296" s="513"/>
      <c r="E296" s="514"/>
      <c r="F296" s="514"/>
      <c r="G296" s="514"/>
      <c r="H296" s="514"/>
      <c r="I296" s="514"/>
      <c r="J296" s="515"/>
      <c r="K296" s="527" t="s">
        <v>161</v>
      </c>
      <c r="L296" s="528"/>
      <c r="M296" s="528"/>
      <c r="N296" s="528"/>
      <c r="O296" s="529"/>
      <c r="P296" s="516" t="s">
        <v>161</v>
      </c>
      <c r="Q296" s="517"/>
      <c r="R296" s="517"/>
      <c r="S296" s="517"/>
      <c r="T296" s="517"/>
      <c r="U296" s="517"/>
      <c r="V296" s="517"/>
      <c r="W296" s="517"/>
      <c r="X296" s="518"/>
      <c r="Y296" s="519">
        <v>0</v>
      </c>
      <c r="Z296" s="520"/>
      <c r="AA296" s="520"/>
      <c r="AB296" s="521">
        <v>0</v>
      </c>
      <c r="AC296" s="522"/>
      <c r="AD296" s="523"/>
      <c r="AE296" s="524" t="s">
        <v>161</v>
      </c>
      <c r="AF296" s="525"/>
      <c r="AG296" s="525"/>
      <c r="AH296" s="525"/>
      <c r="AI296" s="525"/>
      <c r="AJ296" s="525"/>
      <c r="AK296" s="525"/>
      <c r="AL296" s="525"/>
      <c r="AM296" s="526"/>
    </row>
    <row r="297" spans="1:39" ht="39.950000000000003" customHeight="1" x14ac:dyDescent="0.25">
      <c r="A297" s="89">
        <f t="shared" si="4"/>
        <v>285</v>
      </c>
      <c r="B297" s="511" t="s">
        <v>374</v>
      </c>
      <c r="C297" s="512"/>
      <c r="D297" s="513"/>
      <c r="E297" s="514"/>
      <c r="F297" s="514"/>
      <c r="G297" s="514"/>
      <c r="H297" s="514"/>
      <c r="I297" s="514"/>
      <c r="J297" s="515"/>
      <c r="K297" s="527" t="s">
        <v>161</v>
      </c>
      <c r="L297" s="528"/>
      <c r="M297" s="528"/>
      <c r="N297" s="528"/>
      <c r="O297" s="529"/>
      <c r="P297" s="516" t="s">
        <v>161</v>
      </c>
      <c r="Q297" s="517"/>
      <c r="R297" s="517"/>
      <c r="S297" s="517"/>
      <c r="T297" s="517"/>
      <c r="U297" s="517"/>
      <c r="V297" s="517"/>
      <c r="W297" s="517"/>
      <c r="X297" s="518"/>
      <c r="Y297" s="519">
        <v>0</v>
      </c>
      <c r="Z297" s="520"/>
      <c r="AA297" s="520"/>
      <c r="AB297" s="521">
        <v>0</v>
      </c>
      <c r="AC297" s="522"/>
      <c r="AD297" s="523"/>
      <c r="AE297" s="524" t="s">
        <v>161</v>
      </c>
      <c r="AF297" s="525"/>
      <c r="AG297" s="525"/>
      <c r="AH297" s="525"/>
      <c r="AI297" s="525"/>
      <c r="AJ297" s="525"/>
      <c r="AK297" s="525"/>
      <c r="AL297" s="525"/>
      <c r="AM297" s="526"/>
    </row>
    <row r="298" spans="1:39" ht="39.950000000000003" customHeight="1" x14ac:dyDescent="0.25">
      <c r="A298" s="89">
        <f t="shared" si="4"/>
        <v>286</v>
      </c>
      <c r="B298" s="511" t="s">
        <v>374</v>
      </c>
      <c r="C298" s="512"/>
      <c r="D298" s="513"/>
      <c r="E298" s="514"/>
      <c r="F298" s="514"/>
      <c r="G298" s="514"/>
      <c r="H298" s="514"/>
      <c r="I298" s="514"/>
      <c r="J298" s="515"/>
      <c r="K298" s="527" t="s">
        <v>161</v>
      </c>
      <c r="L298" s="528"/>
      <c r="M298" s="528"/>
      <c r="N298" s="528"/>
      <c r="O298" s="529"/>
      <c r="P298" s="516" t="s">
        <v>161</v>
      </c>
      <c r="Q298" s="517"/>
      <c r="R298" s="517"/>
      <c r="S298" s="517"/>
      <c r="T298" s="517"/>
      <c r="U298" s="517"/>
      <c r="V298" s="517"/>
      <c r="W298" s="517"/>
      <c r="X298" s="518"/>
      <c r="Y298" s="519">
        <v>0</v>
      </c>
      <c r="Z298" s="520"/>
      <c r="AA298" s="520"/>
      <c r="AB298" s="521">
        <v>0</v>
      </c>
      <c r="AC298" s="522"/>
      <c r="AD298" s="523"/>
      <c r="AE298" s="524" t="s">
        <v>161</v>
      </c>
      <c r="AF298" s="525"/>
      <c r="AG298" s="525"/>
      <c r="AH298" s="525"/>
      <c r="AI298" s="525"/>
      <c r="AJ298" s="525"/>
      <c r="AK298" s="525"/>
      <c r="AL298" s="525"/>
      <c r="AM298" s="526"/>
    </row>
    <row r="299" spans="1:39" ht="39.950000000000003" customHeight="1" x14ac:dyDescent="0.25">
      <c r="A299" s="89">
        <f t="shared" si="4"/>
        <v>287</v>
      </c>
      <c r="B299" s="511" t="s">
        <v>374</v>
      </c>
      <c r="C299" s="512"/>
      <c r="D299" s="513"/>
      <c r="E299" s="514"/>
      <c r="F299" s="514"/>
      <c r="G299" s="514"/>
      <c r="H299" s="514"/>
      <c r="I299" s="514"/>
      <c r="J299" s="515"/>
      <c r="K299" s="527" t="s">
        <v>161</v>
      </c>
      <c r="L299" s="528"/>
      <c r="M299" s="528"/>
      <c r="N299" s="528"/>
      <c r="O299" s="529"/>
      <c r="P299" s="516" t="s">
        <v>161</v>
      </c>
      <c r="Q299" s="517"/>
      <c r="R299" s="517"/>
      <c r="S299" s="517"/>
      <c r="T299" s="517"/>
      <c r="U299" s="517"/>
      <c r="V299" s="517"/>
      <c r="W299" s="517"/>
      <c r="X299" s="518"/>
      <c r="Y299" s="519">
        <v>0</v>
      </c>
      <c r="Z299" s="520"/>
      <c r="AA299" s="520"/>
      <c r="AB299" s="521">
        <v>0</v>
      </c>
      <c r="AC299" s="522"/>
      <c r="AD299" s="523"/>
      <c r="AE299" s="524" t="s">
        <v>161</v>
      </c>
      <c r="AF299" s="525"/>
      <c r="AG299" s="525"/>
      <c r="AH299" s="525"/>
      <c r="AI299" s="525"/>
      <c r="AJ299" s="525"/>
      <c r="AK299" s="525"/>
      <c r="AL299" s="525"/>
      <c r="AM299" s="526"/>
    </row>
    <row r="300" spans="1:39" ht="39.950000000000003" customHeight="1" x14ac:dyDescent="0.25">
      <c r="A300" s="89">
        <f t="shared" si="4"/>
        <v>288</v>
      </c>
      <c r="B300" s="511" t="s">
        <v>374</v>
      </c>
      <c r="C300" s="512"/>
      <c r="D300" s="513"/>
      <c r="E300" s="514"/>
      <c r="F300" s="514"/>
      <c r="G300" s="514"/>
      <c r="H300" s="514"/>
      <c r="I300" s="514"/>
      <c r="J300" s="515"/>
      <c r="K300" s="527" t="s">
        <v>161</v>
      </c>
      <c r="L300" s="528"/>
      <c r="M300" s="528"/>
      <c r="N300" s="528"/>
      <c r="O300" s="529"/>
      <c r="P300" s="516" t="s">
        <v>161</v>
      </c>
      <c r="Q300" s="517"/>
      <c r="R300" s="517"/>
      <c r="S300" s="517"/>
      <c r="T300" s="517"/>
      <c r="U300" s="517"/>
      <c r="V300" s="517"/>
      <c r="W300" s="517"/>
      <c r="X300" s="518"/>
      <c r="Y300" s="519">
        <v>0</v>
      </c>
      <c r="Z300" s="520"/>
      <c r="AA300" s="520"/>
      <c r="AB300" s="521">
        <v>0</v>
      </c>
      <c r="AC300" s="522"/>
      <c r="AD300" s="523"/>
      <c r="AE300" s="524" t="s">
        <v>161</v>
      </c>
      <c r="AF300" s="525"/>
      <c r="AG300" s="525"/>
      <c r="AH300" s="525"/>
      <c r="AI300" s="525"/>
      <c r="AJ300" s="525"/>
      <c r="AK300" s="525"/>
      <c r="AL300" s="525"/>
      <c r="AM300" s="526"/>
    </row>
    <row r="301" spans="1:39" ht="39.950000000000003" customHeight="1" x14ac:dyDescent="0.25">
      <c r="A301" s="89">
        <f t="shared" si="4"/>
        <v>289</v>
      </c>
      <c r="B301" s="511" t="s">
        <v>374</v>
      </c>
      <c r="C301" s="512"/>
      <c r="D301" s="513"/>
      <c r="E301" s="514"/>
      <c r="F301" s="514"/>
      <c r="G301" s="514"/>
      <c r="H301" s="514"/>
      <c r="I301" s="514"/>
      <c r="J301" s="515"/>
      <c r="K301" s="527" t="s">
        <v>161</v>
      </c>
      <c r="L301" s="528"/>
      <c r="M301" s="528"/>
      <c r="N301" s="528"/>
      <c r="O301" s="529"/>
      <c r="P301" s="516" t="s">
        <v>161</v>
      </c>
      <c r="Q301" s="517"/>
      <c r="R301" s="517"/>
      <c r="S301" s="517"/>
      <c r="T301" s="517"/>
      <c r="U301" s="517"/>
      <c r="V301" s="517"/>
      <c r="W301" s="517"/>
      <c r="X301" s="518"/>
      <c r="Y301" s="519">
        <v>0</v>
      </c>
      <c r="Z301" s="520"/>
      <c r="AA301" s="520"/>
      <c r="AB301" s="521">
        <v>0</v>
      </c>
      <c r="AC301" s="522"/>
      <c r="AD301" s="523"/>
      <c r="AE301" s="524" t="s">
        <v>161</v>
      </c>
      <c r="AF301" s="525"/>
      <c r="AG301" s="525"/>
      <c r="AH301" s="525"/>
      <c r="AI301" s="525"/>
      <c r="AJ301" s="525"/>
      <c r="AK301" s="525"/>
      <c r="AL301" s="525"/>
      <c r="AM301" s="526"/>
    </row>
    <row r="302" spans="1:39" ht="39.950000000000003" customHeight="1" x14ac:dyDescent="0.25">
      <c r="A302" s="89">
        <f t="shared" si="4"/>
        <v>290</v>
      </c>
      <c r="B302" s="511" t="s">
        <v>374</v>
      </c>
      <c r="C302" s="512"/>
      <c r="D302" s="513"/>
      <c r="E302" s="514"/>
      <c r="F302" s="514"/>
      <c r="G302" s="514"/>
      <c r="H302" s="514"/>
      <c r="I302" s="514"/>
      <c r="J302" s="515"/>
      <c r="K302" s="527" t="s">
        <v>161</v>
      </c>
      <c r="L302" s="528"/>
      <c r="M302" s="528"/>
      <c r="N302" s="528"/>
      <c r="O302" s="529"/>
      <c r="P302" s="516" t="s">
        <v>161</v>
      </c>
      <c r="Q302" s="517"/>
      <c r="R302" s="517"/>
      <c r="S302" s="517"/>
      <c r="T302" s="517"/>
      <c r="U302" s="517"/>
      <c r="V302" s="517"/>
      <c r="W302" s="517"/>
      <c r="X302" s="518"/>
      <c r="Y302" s="519">
        <v>0</v>
      </c>
      <c r="Z302" s="520"/>
      <c r="AA302" s="520"/>
      <c r="AB302" s="521">
        <v>0</v>
      </c>
      <c r="AC302" s="522"/>
      <c r="AD302" s="523"/>
      <c r="AE302" s="524" t="s">
        <v>161</v>
      </c>
      <c r="AF302" s="525"/>
      <c r="AG302" s="525"/>
      <c r="AH302" s="525"/>
      <c r="AI302" s="525"/>
      <c r="AJ302" s="525"/>
      <c r="AK302" s="525"/>
      <c r="AL302" s="525"/>
      <c r="AM302" s="526"/>
    </row>
    <row r="303" spans="1:39" ht="39.950000000000003" customHeight="1" x14ac:dyDescent="0.25">
      <c r="A303" s="89">
        <f t="shared" si="4"/>
        <v>291</v>
      </c>
      <c r="B303" s="511" t="s">
        <v>374</v>
      </c>
      <c r="C303" s="512"/>
      <c r="D303" s="513"/>
      <c r="E303" s="514"/>
      <c r="F303" s="514"/>
      <c r="G303" s="514"/>
      <c r="H303" s="514"/>
      <c r="I303" s="514"/>
      <c r="J303" s="515"/>
      <c r="K303" s="527" t="s">
        <v>161</v>
      </c>
      <c r="L303" s="528"/>
      <c r="M303" s="528"/>
      <c r="N303" s="528"/>
      <c r="O303" s="529"/>
      <c r="P303" s="516" t="s">
        <v>161</v>
      </c>
      <c r="Q303" s="517"/>
      <c r="R303" s="517"/>
      <c r="S303" s="517"/>
      <c r="T303" s="517"/>
      <c r="U303" s="517"/>
      <c r="V303" s="517"/>
      <c r="W303" s="517"/>
      <c r="X303" s="518"/>
      <c r="Y303" s="519">
        <v>0</v>
      </c>
      <c r="Z303" s="520"/>
      <c r="AA303" s="520"/>
      <c r="AB303" s="521">
        <v>0</v>
      </c>
      <c r="AC303" s="522"/>
      <c r="AD303" s="523"/>
      <c r="AE303" s="524" t="s">
        <v>161</v>
      </c>
      <c r="AF303" s="525"/>
      <c r="AG303" s="525"/>
      <c r="AH303" s="525"/>
      <c r="AI303" s="525"/>
      <c r="AJ303" s="525"/>
      <c r="AK303" s="525"/>
      <c r="AL303" s="525"/>
      <c r="AM303" s="526"/>
    </row>
    <row r="304" spans="1:39" ht="39.950000000000003" customHeight="1" x14ac:dyDescent="0.25">
      <c r="A304" s="89">
        <f t="shared" si="4"/>
        <v>292</v>
      </c>
      <c r="B304" s="511" t="s">
        <v>374</v>
      </c>
      <c r="C304" s="512"/>
      <c r="D304" s="513"/>
      <c r="E304" s="514"/>
      <c r="F304" s="514"/>
      <c r="G304" s="514"/>
      <c r="H304" s="514"/>
      <c r="I304" s="514"/>
      <c r="J304" s="515"/>
      <c r="K304" s="527" t="s">
        <v>161</v>
      </c>
      <c r="L304" s="528"/>
      <c r="M304" s="528"/>
      <c r="N304" s="528"/>
      <c r="O304" s="529"/>
      <c r="P304" s="516" t="s">
        <v>161</v>
      </c>
      <c r="Q304" s="517"/>
      <c r="R304" s="517"/>
      <c r="S304" s="517"/>
      <c r="T304" s="517"/>
      <c r="U304" s="517"/>
      <c r="V304" s="517"/>
      <c r="W304" s="517"/>
      <c r="X304" s="518"/>
      <c r="Y304" s="519">
        <v>0</v>
      </c>
      <c r="Z304" s="520"/>
      <c r="AA304" s="520"/>
      <c r="AB304" s="521">
        <v>0</v>
      </c>
      <c r="AC304" s="522"/>
      <c r="AD304" s="523"/>
      <c r="AE304" s="524" t="s">
        <v>161</v>
      </c>
      <c r="AF304" s="525"/>
      <c r="AG304" s="525"/>
      <c r="AH304" s="525"/>
      <c r="AI304" s="525"/>
      <c r="AJ304" s="525"/>
      <c r="AK304" s="525"/>
      <c r="AL304" s="525"/>
      <c r="AM304" s="526"/>
    </row>
    <row r="305" spans="1:39" ht="39.950000000000003" customHeight="1" x14ac:dyDescent="0.25">
      <c r="A305" s="89">
        <f t="shared" si="4"/>
        <v>293</v>
      </c>
      <c r="B305" s="511" t="s">
        <v>374</v>
      </c>
      <c r="C305" s="512"/>
      <c r="D305" s="513"/>
      <c r="E305" s="514"/>
      <c r="F305" s="514"/>
      <c r="G305" s="514"/>
      <c r="H305" s="514"/>
      <c r="I305" s="514"/>
      <c r="J305" s="515"/>
      <c r="K305" s="527" t="s">
        <v>161</v>
      </c>
      <c r="L305" s="528"/>
      <c r="M305" s="528"/>
      <c r="N305" s="528"/>
      <c r="O305" s="529"/>
      <c r="P305" s="516" t="s">
        <v>161</v>
      </c>
      <c r="Q305" s="517"/>
      <c r="R305" s="517"/>
      <c r="S305" s="517"/>
      <c r="T305" s="517"/>
      <c r="U305" s="517"/>
      <c r="V305" s="517"/>
      <c r="W305" s="517"/>
      <c r="X305" s="518"/>
      <c r="Y305" s="519">
        <v>0</v>
      </c>
      <c r="Z305" s="520"/>
      <c r="AA305" s="520"/>
      <c r="AB305" s="521">
        <v>0</v>
      </c>
      <c r="AC305" s="522"/>
      <c r="AD305" s="523"/>
      <c r="AE305" s="524" t="s">
        <v>161</v>
      </c>
      <c r="AF305" s="525"/>
      <c r="AG305" s="525"/>
      <c r="AH305" s="525"/>
      <c r="AI305" s="525"/>
      <c r="AJ305" s="525"/>
      <c r="AK305" s="525"/>
      <c r="AL305" s="525"/>
      <c r="AM305" s="526"/>
    </row>
    <row r="306" spans="1:39" ht="39.950000000000003" customHeight="1" x14ac:dyDescent="0.25">
      <c r="A306" s="89">
        <f t="shared" si="4"/>
        <v>294</v>
      </c>
      <c r="B306" s="511" t="s">
        <v>374</v>
      </c>
      <c r="C306" s="512"/>
      <c r="D306" s="513"/>
      <c r="E306" s="514"/>
      <c r="F306" s="514"/>
      <c r="G306" s="514"/>
      <c r="H306" s="514"/>
      <c r="I306" s="514"/>
      <c r="J306" s="515"/>
      <c r="K306" s="527" t="s">
        <v>161</v>
      </c>
      <c r="L306" s="528"/>
      <c r="M306" s="528"/>
      <c r="N306" s="528"/>
      <c r="O306" s="529"/>
      <c r="P306" s="516" t="s">
        <v>161</v>
      </c>
      <c r="Q306" s="517"/>
      <c r="R306" s="517"/>
      <c r="S306" s="517"/>
      <c r="T306" s="517"/>
      <c r="U306" s="517"/>
      <c r="V306" s="517"/>
      <c r="W306" s="517"/>
      <c r="X306" s="518"/>
      <c r="Y306" s="519">
        <v>0</v>
      </c>
      <c r="Z306" s="520"/>
      <c r="AA306" s="520"/>
      <c r="AB306" s="521">
        <v>0</v>
      </c>
      <c r="AC306" s="522"/>
      <c r="AD306" s="523"/>
      <c r="AE306" s="524" t="s">
        <v>161</v>
      </c>
      <c r="AF306" s="525"/>
      <c r="AG306" s="525"/>
      <c r="AH306" s="525"/>
      <c r="AI306" s="525"/>
      <c r="AJ306" s="525"/>
      <c r="AK306" s="525"/>
      <c r="AL306" s="525"/>
      <c r="AM306" s="526"/>
    </row>
    <row r="307" spans="1:39" ht="39.950000000000003" customHeight="1" x14ac:dyDescent="0.25">
      <c r="A307" s="89">
        <f t="shared" si="4"/>
        <v>295</v>
      </c>
      <c r="B307" s="511" t="s">
        <v>374</v>
      </c>
      <c r="C307" s="512"/>
      <c r="D307" s="513"/>
      <c r="E307" s="514"/>
      <c r="F307" s="514"/>
      <c r="G307" s="514"/>
      <c r="H307" s="514"/>
      <c r="I307" s="514"/>
      <c r="J307" s="515"/>
      <c r="K307" s="527" t="s">
        <v>161</v>
      </c>
      <c r="L307" s="528"/>
      <c r="M307" s="528"/>
      <c r="N307" s="528"/>
      <c r="O307" s="529"/>
      <c r="P307" s="516" t="s">
        <v>161</v>
      </c>
      <c r="Q307" s="517"/>
      <c r="R307" s="517"/>
      <c r="S307" s="517"/>
      <c r="T307" s="517"/>
      <c r="U307" s="517"/>
      <c r="V307" s="517"/>
      <c r="W307" s="517"/>
      <c r="X307" s="518"/>
      <c r="Y307" s="519">
        <v>0</v>
      </c>
      <c r="Z307" s="520"/>
      <c r="AA307" s="520"/>
      <c r="AB307" s="521">
        <v>0</v>
      </c>
      <c r="AC307" s="522"/>
      <c r="AD307" s="523"/>
      <c r="AE307" s="524" t="s">
        <v>161</v>
      </c>
      <c r="AF307" s="525"/>
      <c r="AG307" s="525"/>
      <c r="AH307" s="525"/>
      <c r="AI307" s="525"/>
      <c r="AJ307" s="525"/>
      <c r="AK307" s="525"/>
      <c r="AL307" s="525"/>
      <c r="AM307" s="526"/>
    </row>
    <row r="308" spans="1:39" ht="39.950000000000003" customHeight="1" x14ac:dyDescent="0.25">
      <c r="A308" s="89">
        <f t="shared" si="4"/>
        <v>296</v>
      </c>
      <c r="B308" s="511" t="s">
        <v>374</v>
      </c>
      <c r="C308" s="512"/>
      <c r="D308" s="513"/>
      <c r="E308" s="514"/>
      <c r="F308" s="514"/>
      <c r="G308" s="514"/>
      <c r="H308" s="514"/>
      <c r="I308" s="514"/>
      <c r="J308" s="515"/>
      <c r="K308" s="527" t="s">
        <v>161</v>
      </c>
      <c r="L308" s="528"/>
      <c r="M308" s="528"/>
      <c r="N308" s="528"/>
      <c r="O308" s="529"/>
      <c r="P308" s="516" t="s">
        <v>161</v>
      </c>
      <c r="Q308" s="517"/>
      <c r="R308" s="517"/>
      <c r="S308" s="517"/>
      <c r="T308" s="517"/>
      <c r="U308" s="517"/>
      <c r="V308" s="517"/>
      <c r="W308" s="517"/>
      <c r="X308" s="518"/>
      <c r="Y308" s="519">
        <v>0</v>
      </c>
      <c r="Z308" s="520"/>
      <c r="AA308" s="520"/>
      <c r="AB308" s="521">
        <v>0</v>
      </c>
      <c r="AC308" s="522"/>
      <c r="AD308" s="523"/>
      <c r="AE308" s="524" t="s">
        <v>161</v>
      </c>
      <c r="AF308" s="525"/>
      <c r="AG308" s="525"/>
      <c r="AH308" s="525"/>
      <c r="AI308" s="525"/>
      <c r="AJ308" s="525"/>
      <c r="AK308" s="525"/>
      <c r="AL308" s="525"/>
      <c r="AM308" s="526"/>
    </row>
    <row r="309" spans="1:39" ht="39.950000000000003" customHeight="1" x14ac:dyDescent="0.25">
      <c r="A309" s="89">
        <f t="shared" si="4"/>
        <v>297</v>
      </c>
      <c r="B309" s="511" t="s">
        <v>374</v>
      </c>
      <c r="C309" s="512"/>
      <c r="D309" s="513"/>
      <c r="E309" s="514"/>
      <c r="F309" s="514"/>
      <c r="G309" s="514"/>
      <c r="H309" s="514"/>
      <c r="I309" s="514"/>
      <c r="J309" s="515"/>
      <c r="K309" s="527" t="s">
        <v>161</v>
      </c>
      <c r="L309" s="528"/>
      <c r="M309" s="528"/>
      <c r="N309" s="528"/>
      <c r="O309" s="529"/>
      <c r="P309" s="516" t="s">
        <v>161</v>
      </c>
      <c r="Q309" s="517"/>
      <c r="R309" s="517"/>
      <c r="S309" s="517"/>
      <c r="T309" s="517"/>
      <c r="U309" s="517"/>
      <c r="V309" s="517"/>
      <c r="W309" s="517"/>
      <c r="X309" s="518"/>
      <c r="Y309" s="519">
        <v>0</v>
      </c>
      <c r="Z309" s="520"/>
      <c r="AA309" s="520"/>
      <c r="AB309" s="521">
        <v>0</v>
      </c>
      <c r="AC309" s="522"/>
      <c r="AD309" s="523"/>
      <c r="AE309" s="524" t="s">
        <v>161</v>
      </c>
      <c r="AF309" s="525"/>
      <c r="AG309" s="525"/>
      <c r="AH309" s="525"/>
      <c r="AI309" s="525"/>
      <c r="AJ309" s="525"/>
      <c r="AK309" s="525"/>
      <c r="AL309" s="525"/>
      <c r="AM309" s="526"/>
    </row>
    <row r="310" spans="1:39" ht="39.950000000000003" customHeight="1" x14ac:dyDescent="0.25">
      <c r="A310" s="89">
        <f t="shared" si="4"/>
        <v>298</v>
      </c>
      <c r="B310" s="511" t="s">
        <v>374</v>
      </c>
      <c r="C310" s="512"/>
      <c r="D310" s="513"/>
      <c r="E310" s="514"/>
      <c r="F310" s="514"/>
      <c r="G310" s="514"/>
      <c r="H310" s="514"/>
      <c r="I310" s="514"/>
      <c r="J310" s="515"/>
      <c r="K310" s="527" t="s">
        <v>161</v>
      </c>
      <c r="L310" s="528"/>
      <c r="M310" s="528"/>
      <c r="N310" s="528"/>
      <c r="O310" s="529"/>
      <c r="P310" s="516" t="s">
        <v>161</v>
      </c>
      <c r="Q310" s="517"/>
      <c r="R310" s="517"/>
      <c r="S310" s="517"/>
      <c r="T310" s="517"/>
      <c r="U310" s="517"/>
      <c r="V310" s="517"/>
      <c r="W310" s="517"/>
      <c r="X310" s="518"/>
      <c r="Y310" s="519">
        <v>0</v>
      </c>
      <c r="Z310" s="520"/>
      <c r="AA310" s="520"/>
      <c r="AB310" s="521">
        <v>0</v>
      </c>
      <c r="AC310" s="522"/>
      <c r="AD310" s="523"/>
      <c r="AE310" s="524" t="s">
        <v>161</v>
      </c>
      <c r="AF310" s="525"/>
      <c r="AG310" s="525"/>
      <c r="AH310" s="525"/>
      <c r="AI310" s="525"/>
      <c r="AJ310" s="525"/>
      <c r="AK310" s="525"/>
      <c r="AL310" s="525"/>
      <c r="AM310" s="526"/>
    </row>
    <row r="311" spans="1:39" ht="39.950000000000003" customHeight="1" x14ac:dyDescent="0.25">
      <c r="A311" s="89">
        <f t="shared" si="4"/>
        <v>299</v>
      </c>
      <c r="B311" s="511" t="s">
        <v>374</v>
      </c>
      <c r="C311" s="512"/>
      <c r="D311" s="513"/>
      <c r="E311" s="514"/>
      <c r="F311" s="514"/>
      <c r="G311" s="514"/>
      <c r="H311" s="514"/>
      <c r="I311" s="514"/>
      <c r="J311" s="515"/>
      <c r="K311" s="527" t="s">
        <v>161</v>
      </c>
      <c r="L311" s="528"/>
      <c r="M311" s="528"/>
      <c r="N311" s="528"/>
      <c r="O311" s="529"/>
      <c r="P311" s="516" t="s">
        <v>161</v>
      </c>
      <c r="Q311" s="517"/>
      <c r="R311" s="517"/>
      <c r="S311" s="517"/>
      <c r="T311" s="517"/>
      <c r="U311" s="517"/>
      <c r="V311" s="517"/>
      <c r="W311" s="517"/>
      <c r="X311" s="518"/>
      <c r="Y311" s="519">
        <v>0</v>
      </c>
      <c r="Z311" s="520"/>
      <c r="AA311" s="520"/>
      <c r="AB311" s="521">
        <v>0</v>
      </c>
      <c r="AC311" s="522"/>
      <c r="AD311" s="523"/>
      <c r="AE311" s="524" t="s">
        <v>161</v>
      </c>
      <c r="AF311" s="525"/>
      <c r="AG311" s="525"/>
      <c r="AH311" s="525"/>
      <c r="AI311" s="525"/>
      <c r="AJ311" s="525"/>
      <c r="AK311" s="525"/>
      <c r="AL311" s="525"/>
      <c r="AM311" s="526"/>
    </row>
    <row r="312" spans="1:39" ht="39.950000000000003" customHeight="1" x14ac:dyDescent="0.25">
      <c r="A312" s="89">
        <f t="shared" si="4"/>
        <v>300</v>
      </c>
      <c r="B312" s="511" t="s">
        <v>374</v>
      </c>
      <c r="C312" s="512"/>
      <c r="D312" s="513"/>
      <c r="E312" s="514"/>
      <c r="F312" s="514"/>
      <c r="G312" s="514"/>
      <c r="H312" s="514"/>
      <c r="I312" s="514"/>
      <c r="J312" s="515"/>
      <c r="K312" s="527" t="s">
        <v>161</v>
      </c>
      <c r="L312" s="528"/>
      <c r="M312" s="528"/>
      <c r="N312" s="528"/>
      <c r="O312" s="529"/>
      <c r="P312" s="516" t="s">
        <v>161</v>
      </c>
      <c r="Q312" s="517"/>
      <c r="R312" s="517"/>
      <c r="S312" s="517"/>
      <c r="T312" s="517"/>
      <c r="U312" s="517"/>
      <c r="V312" s="517"/>
      <c r="W312" s="517"/>
      <c r="X312" s="518"/>
      <c r="Y312" s="519">
        <v>0</v>
      </c>
      <c r="Z312" s="520"/>
      <c r="AA312" s="520"/>
      <c r="AB312" s="521">
        <v>0</v>
      </c>
      <c r="AC312" s="522"/>
      <c r="AD312" s="523"/>
      <c r="AE312" s="524" t="s">
        <v>161</v>
      </c>
      <c r="AF312" s="525"/>
      <c r="AG312" s="525"/>
      <c r="AH312" s="525"/>
      <c r="AI312" s="525"/>
      <c r="AJ312" s="525"/>
      <c r="AK312" s="525"/>
      <c r="AL312" s="525"/>
      <c r="AM312" s="526"/>
    </row>
    <row r="313" spans="1:39" ht="39.950000000000003" customHeight="1" x14ac:dyDescent="0.25">
      <c r="A313" s="89">
        <f t="shared" si="4"/>
        <v>301</v>
      </c>
      <c r="B313" s="511" t="s">
        <v>374</v>
      </c>
      <c r="C313" s="512"/>
      <c r="D313" s="513"/>
      <c r="E313" s="514"/>
      <c r="F313" s="514"/>
      <c r="G313" s="514"/>
      <c r="H313" s="514"/>
      <c r="I313" s="514"/>
      <c r="J313" s="515"/>
      <c r="K313" s="527" t="s">
        <v>161</v>
      </c>
      <c r="L313" s="528"/>
      <c r="M313" s="528"/>
      <c r="N313" s="528"/>
      <c r="O313" s="529"/>
      <c r="P313" s="516" t="s">
        <v>161</v>
      </c>
      <c r="Q313" s="517"/>
      <c r="R313" s="517"/>
      <c r="S313" s="517"/>
      <c r="T313" s="517"/>
      <c r="U313" s="517"/>
      <c r="V313" s="517"/>
      <c r="W313" s="517"/>
      <c r="X313" s="518"/>
      <c r="Y313" s="519">
        <v>0</v>
      </c>
      <c r="Z313" s="520"/>
      <c r="AA313" s="520"/>
      <c r="AB313" s="521">
        <v>0</v>
      </c>
      <c r="AC313" s="522"/>
      <c r="AD313" s="523"/>
      <c r="AE313" s="524" t="s">
        <v>161</v>
      </c>
      <c r="AF313" s="525"/>
      <c r="AG313" s="525"/>
      <c r="AH313" s="525"/>
      <c r="AI313" s="525"/>
      <c r="AJ313" s="525"/>
      <c r="AK313" s="525"/>
      <c r="AL313" s="525"/>
      <c r="AM313" s="526"/>
    </row>
    <row r="314" spans="1:39" ht="39.950000000000003" customHeight="1" x14ac:dyDescent="0.25">
      <c r="A314" s="89">
        <f t="shared" si="4"/>
        <v>302</v>
      </c>
      <c r="B314" s="511" t="s">
        <v>374</v>
      </c>
      <c r="C314" s="512"/>
      <c r="D314" s="513"/>
      <c r="E314" s="514"/>
      <c r="F314" s="514"/>
      <c r="G314" s="514"/>
      <c r="H314" s="514"/>
      <c r="I314" s="514"/>
      <c r="J314" s="515"/>
      <c r="K314" s="527" t="s">
        <v>161</v>
      </c>
      <c r="L314" s="528"/>
      <c r="M314" s="528"/>
      <c r="N314" s="528"/>
      <c r="O314" s="529"/>
      <c r="P314" s="516" t="s">
        <v>161</v>
      </c>
      <c r="Q314" s="517"/>
      <c r="R314" s="517"/>
      <c r="S314" s="517"/>
      <c r="T314" s="517"/>
      <c r="U314" s="517"/>
      <c r="V314" s="517"/>
      <c r="W314" s="517"/>
      <c r="X314" s="518"/>
      <c r="Y314" s="519">
        <v>0</v>
      </c>
      <c r="Z314" s="520"/>
      <c r="AA314" s="520"/>
      <c r="AB314" s="521">
        <v>0</v>
      </c>
      <c r="AC314" s="522"/>
      <c r="AD314" s="523"/>
      <c r="AE314" s="524" t="s">
        <v>161</v>
      </c>
      <c r="AF314" s="525"/>
      <c r="AG314" s="525"/>
      <c r="AH314" s="525"/>
      <c r="AI314" s="525"/>
      <c r="AJ314" s="525"/>
      <c r="AK314" s="525"/>
      <c r="AL314" s="525"/>
      <c r="AM314" s="526"/>
    </row>
    <row r="315" spans="1:39" ht="39.950000000000003" customHeight="1" x14ac:dyDescent="0.25">
      <c r="A315" s="89">
        <f t="shared" si="4"/>
        <v>303</v>
      </c>
      <c r="B315" s="511" t="s">
        <v>374</v>
      </c>
      <c r="C315" s="512"/>
      <c r="D315" s="513"/>
      <c r="E315" s="514"/>
      <c r="F315" s="514"/>
      <c r="G315" s="514"/>
      <c r="H315" s="514"/>
      <c r="I315" s="514"/>
      <c r="J315" s="515"/>
      <c r="K315" s="527" t="s">
        <v>161</v>
      </c>
      <c r="L315" s="528"/>
      <c r="M315" s="528"/>
      <c r="N315" s="528"/>
      <c r="O315" s="529"/>
      <c r="P315" s="516" t="s">
        <v>161</v>
      </c>
      <c r="Q315" s="517"/>
      <c r="R315" s="517"/>
      <c r="S315" s="517"/>
      <c r="T315" s="517"/>
      <c r="U315" s="517"/>
      <c r="V315" s="517"/>
      <c r="W315" s="517"/>
      <c r="X315" s="518"/>
      <c r="Y315" s="519">
        <v>0</v>
      </c>
      <c r="Z315" s="520"/>
      <c r="AA315" s="520"/>
      <c r="AB315" s="521">
        <v>0</v>
      </c>
      <c r="AC315" s="522"/>
      <c r="AD315" s="523"/>
      <c r="AE315" s="524" t="s">
        <v>161</v>
      </c>
      <c r="AF315" s="525"/>
      <c r="AG315" s="525"/>
      <c r="AH315" s="525"/>
      <c r="AI315" s="525"/>
      <c r="AJ315" s="525"/>
      <c r="AK315" s="525"/>
      <c r="AL315" s="525"/>
      <c r="AM315" s="526"/>
    </row>
    <row r="316" spans="1:39" ht="39.950000000000003" customHeight="1" x14ac:dyDescent="0.25">
      <c r="A316" s="89">
        <f t="shared" si="4"/>
        <v>304</v>
      </c>
      <c r="B316" s="511" t="s">
        <v>374</v>
      </c>
      <c r="C316" s="512"/>
      <c r="D316" s="513"/>
      <c r="E316" s="514"/>
      <c r="F316" s="514"/>
      <c r="G316" s="514"/>
      <c r="H316" s="514"/>
      <c r="I316" s="514"/>
      <c r="J316" s="515"/>
      <c r="K316" s="527" t="s">
        <v>161</v>
      </c>
      <c r="L316" s="528"/>
      <c r="M316" s="528"/>
      <c r="N316" s="528"/>
      <c r="O316" s="529"/>
      <c r="P316" s="516" t="s">
        <v>161</v>
      </c>
      <c r="Q316" s="517"/>
      <c r="R316" s="517"/>
      <c r="S316" s="517"/>
      <c r="T316" s="517"/>
      <c r="U316" s="517"/>
      <c r="V316" s="517"/>
      <c r="W316" s="517"/>
      <c r="X316" s="518"/>
      <c r="Y316" s="519">
        <v>0</v>
      </c>
      <c r="Z316" s="520"/>
      <c r="AA316" s="520"/>
      <c r="AB316" s="521">
        <v>0</v>
      </c>
      <c r="AC316" s="522"/>
      <c r="AD316" s="523"/>
      <c r="AE316" s="524" t="s">
        <v>161</v>
      </c>
      <c r="AF316" s="525"/>
      <c r="AG316" s="525"/>
      <c r="AH316" s="525"/>
      <c r="AI316" s="525"/>
      <c r="AJ316" s="525"/>
      <c r="AK316" s="525"/>
      <c r="AL316" s="525"/>
      <c r="AM316" s="526"/>
    </row>
    <row r="317" spans="1:39" ht="39.950000000000003" customHeight="1" x14ac:dyDescent="0.25">
      <c r="A317" s="89">
        <f t="shared" si="4"/>
        <v>305</v>
      </c>
      <c r="B317" s="511" t="s">
        <v>374</v>
      </c>
      <c r="C317" s="512"/>
      <c r="D317" s="513"/>
      <c r="E317" s="514"/>
      <c r="F317" s="514"/>
      <c r="G317" s="514"/>
      <c r="H317" s="514"/>
      <c r="I317" s="514"/>
      <c r="J317" s="515"/>
      <c r="K317" s="527" t="s">
        <v>161</v>
      </c>
      <c r="L317" s="528"/>
      <c r="M317" s="528"/>
      <c r="N317" s="528"/>
      <c r="O317" s="529"/>
      <c r="P317" s="516" t="s">
        <v>161</v>
      </c>
      <c r="Q317" s="517"/>
      <c r="R317" s="517"/>
      <c r="S317" s="517"/>
      <c r="T317" s="517"/>
      <c r="U317" s="517"/>
      <c r="V317" s="517"/>
      <c r="W317" s="517"/>
      <c r="X317" s="518"/>
      <c r="Y317" s="519">
        <v>0</v>
      </c>
      <c r="Z317" s="520"/>
      <c r="AA317" s="520"/>
      <c r="AB317" s="521">
        <v>0</v>
      </c>
      <c r="AC317" s="522"/>
      <c r="AD317" s="523"/>
      <c r="AE317" s="524" t="s">
        <v>161</v>
      </c>
      <c r="AF317" s="525"/>
      <c r="AG317" s="525"/>
      <c r="AH317" s="525"/>
      <c r="AI317" s="525"/>
      <c r="AJ317" s="525"/>
      <c r="AK317" s="525"/>
      <c r="AL317" s="525"/>
      <c r="AM317" s="526"/>
    </row>
    <row r="318" spans="1:39" ht="39.950000000000003" customHeight="1" x14ac:dyDescent="0.25">
      <c r="A318" s="89">
        <f t="shared" si="4"/>
        <v>306</v>
      </c>
      <c r="B318" s="511" t="s">
        <v>374</v>
      </c>
      <c r="C318" s="512"/>
      <c r="D318" s="513"/>
      <c r="E318" s="514"/>
      <c r="F318" s="514"/>
      <c r="G318" s="514"/>
      <c r="H318" s="514"/>
      <c r="I318" s="514"/>
      <c r="J318" s="515"/>
      <c r="K318" s="527" t="s">
        <v>161</v>
      </c>
      <c r="L318" s="528"/>
      <c r="M318" s="528"/>
      <c r="N318" s="528"/>
      <c r="O318" s="529"/>
      <c r="P318" s="516" t="s">
        <v>161</v>
      </c>
      <c r="Q318" s="517"/>
      <c r="R318" s="517"/>
      <c r="S318" s="517"/>
      <c r="T318" s="517"/>
      <c r="U318" s="517"/>
      <c r="V318" s="517"/>
      <c r="W318" s="517"/>
      <c r="X318" s="518"/>
      <c r="Y318" s="519">
        <v>0</v>
      </c>
      <c r="Z318" s="520"/>
      <c r="AA318" s="520"/>
      <c r="AB318" s="521">
        <v>0</v>
      </c>
      <c r="AC318" s="522"/>
      <c r="AD318" s="523"/>
      <c r="AE318" s="524" t="s">
        <v>161</v>
      </c>
      <c r="AF318" s="525"/>
      <c r="AG318" s="525"/>
      <c r="AH318" s="525"/>
      <c r="AI318" s="525"/>
      <c r="AJ318" s="525"/>
      <c r="AK318" s="525"/>
      <c r="AL318" s="525"/>
      <c r="AM318" s="526"/>
    </row>
    <row r="319" spans="1:39" ht="39.950000000000003" customHeight="1" x14ac:dyDescent="0.25">
      <c r="A319" s="89">
        <f t="shared" si="4"/>
        <v>307</v>
      </c>
      <c r="B319" s="511" t="s">
        <v>374</v>
      </c>
      <c r="C319" s="512"/>
      <c r="D319" s="513"/>
      <c r="E319" s="514"/>
      <c r="F319" s="514"/>
      <c r="G319" s="514"/>
      <c r="H319" s="514"/>
      <c r="I319" s="514"/>
      <c r="J319" s="515"/>
      <c r="K319" s="527" t="s">
        <v>161</v>
      </c>
      <c r="L319" s="528"/>
      <c r="M319" s="528"/>
      <c r="N319" s="528"/>
      <c r="O319" s="529"/>
      <c r="P319" s="516" t="s">
        <v>161</v>
      </c>
      <c r="Q319" s="517"/>
      <c r="R319" s="517"/>
      <c r="S319" s="517"/>
      <c r="T319" s="517"/>
      <c r="U319" s="517"/>
      <c r="V319" s="517"/>
      <c r="W319" s="517"/>
      <c r="X319" s="518"/>
      <c r="Y319" s="519">
        <v>0</v>
      </c>
      <c r="Z319" s="520"/>
      <c r="AA319" s="520"/>
      <c r="AB319" s="521">
        <v>0</v>
      </c>
      <c r="AC319" s="522"/>
      <c r="AD319" s="523"/>
      <c r="AE319" s="524" t="s">
        <v>161</v>
      </c>
      <c r="AF319" s="525"/>
      <c r="AG319" s="525"/>
      <c r="AH319" s="525"/>
      <c r="AI319" s="525"/>
      <c r="AJ319" s="525"/>
      <c r="AK319" s="525"/>
      <c r="AL319" s="525"/>
      <c r="AM319" s="526"/>
    </row>
    <row r="320" spans="1:39" ht="39.950000000000003" customHeight="1" x14ac:dyDescent="0.25">
      <c r="A320" s="89">
        <f t="shared" si="4"/>
        <v>308</v>
      </c>
      <c r="B320" s="511" t="s">
        <v>374</v>
      </c>
      <c r="C320" s="512"/>
      <c r="D320" s="513"/>
      <c r="E320" s="514"/>
      <c r="F320" s="514"/>
      <c r="G320" s="514"/>
      <c r="H320" s="514"/>
      <c r="I320" s="514"/>
      <c r="J320" s="515"/>
      <c r="K320" s="527" t="s">
        <v>161</v>
      </c>
      <c r="L320" s="528"/>
      <c r="M320" s="528"/>
      <c r="N320" s="528"/>
      <c r="O320" s="529"/>
      <c r="P320" s="516" t="s">
        <v>161</v>
      </c>
      <c r="Q320" s="517"/>
      <c r="R320" s="517"/>
      <c r="S320" s="517"/>
      <c r="T320" s="517"/>
      <c r="U320" s="517"/>
      <c r="V320" s="517"/>
      <c r="W320" s="517"/>
      <c r="X320" s="518"/>
      <c r="Y320" s="519">
        <v>0</v>
      </c>
      <c r="Z320" s="520"/>
      <c r="AA320" s="520"/>
      <c r="AB320" s="521">
        <v>0</v>
      </c>
      <c r="AC320" s="522"/>
      <c r="AD320" s="523"/>
      <c r="AE320" s="524" t="s">
        <v>161</v>
      </c>
      <c r="AF320" s="525"/>
      <c r="AG320" s="525"/>
      <c r="AH320" s="525"/>
      <c r="AI320" s="525"/>
      <c r="AJ320" s="525"/>
      <c r="AK320" s="525"/>
      <c r="AL320" s="525"/>
      <c r="AM320" s="526"/>
    </row>
    <row r="321" spans="1:39" ht="39.950000000000003" customHeight="1" x14ac:dyDescent="0.25">
      <c r="A321" s="89">
        <f t="shared" si="4"/>
        <v>309</v>
      </c>
      <c r="B321" s="511" t="s">
        <v>374</v>
      </c>
      <c r="C321" s="512"/>
      <c r="D321" s="513"/>
      <c r="E321" s="514"/>
      <c r="F321" s="514"/>
      <c r="G321" s="514"/>
      <c r="H321" s="514"/>
      <c r="I321" s="514"/>
      <c r="J321" s="515"/>
      <c r="K321" s="527" t="s">
        <v>161</v>
      </c>
      <c r="L321" s="528"/>
      <c r="M321" s="528"/>
      <c r="N321" s="528"/>
      <c r="O321" s="529"/>
      <c r="P321" s="516" t="s">
        <v>161</v>
      </c>
      <c r="Q321" s="517"/>
      <c r="R321" s="517"/>
      <c r="S321" s="517"/>
      <c r="T321" s="517"/>
      <c r="U321" s="517"/>
      <c r="V321" s="517"/>
      <c r="W321" s="517"/>
      <c r="X321" s="518"/>
      <c r="Y321" s="519">
        <v>0</v>
      </c>
      <c r="Z321" s="520"/>
      <c r="AA321" s="520"/>
      <c r="AB321" s="521">
        <v>0</v>
      </c>
      <c r="AC321" s="522"/>
      <c r="AD321" s="523"/>
      <c r="AE321" s="524" t="s">
        <v>161</v>
      </c>
      <c r="AF321" s="525"/>
      <c r="AG321" s="525"/>
      <c r="AH321" s="525"/>
      <c r="AI321" s="525"/>
      <c r="AJ321" s="525"/>
      <c r="AK321" s="525"/>
      <c r="AL321" s="525"/>
      <c r="AM321" s="526"/>
    </row>
    <row r="322" spans="1:39" ht="39.950000000000003" customHeight="1" x14ac:dyDescent="0.25">
      <c r="A322" s="89">
        <f t="shared" si="4"/>
        <v>310</v>
      </c>
      <c r="B322" s="511" t="s">
        <v>374</v>
      </c>
      <c r="C322" s="512"/>
      <c r="D322" s="513"/>
      <c r="E322" s="514"/>
      <c r="F322" s="514"/>
      <c r="G322" s="514"/>
      <c r="H322" s="514"/>
      <c r="I322" s="514"/>
      <c r="J322" s="515"/>
      <c r="K322" s="527" t="s">
        <v>161</v>
      </c>
      <c r="L322" s="528"/>
      <c r="M322" s="528"/>
      <c r="N322" s="528"/>
      <c r="O322" s="529"/>
      <c r="P322" s="516" t="s">
        <v>161</v>
      </c>
      <c r="Q322" s="517"/>
      <c r="R322" s="517"/>
      <c r="S322" s="517"/>
      <c r="T322" s="517"/>
      <c r="U322" s="517"/>
      <c r="V322" s="517"/>
      <c r="W322" s="517"/>
      <c r="X322" s="518"/>
      <c r="Y322" s="519">
        <v>0</v>
      </c>
      <c r="Z322" s="520"/>
      <c r="AA322" s="520"/>
      <c r="AB322" s="521">
        <v>0</v>
      </c>
      <c r="AC322" s="522"/>
      <c r="AD322" s="523"/>
      <c r="AE322" s="524" t="s">
        <v>161</v>
      </c>
      <c r="AF322" s="525"/>
      <c r="AG322" s="525"/>
      <c r="AH322" s="525"/>
      <c r="AI322" s="525"/>
      <c r="AJ322" s="525"/>
      <c r="AK322" s="525"/>
      <c r="AL322" s="525"/>
      <c r="AM322" s="526"/>
    </row>
    <row r="323" spans="1:39" ht="39.950000000000003" customHeight="1" x14ac:dyDescent="0.25">
      <c r="A323" s="89">
        <f t="shared" si="4"/>
        <v>311</v>
      </c>
      <c r="B323" s="511" t="s">
        <v>374</v>
      </c>
      <c r="C323" s="512"/>
      <c r="D323" s="513"/>
      <c r="E323" s="514"/>
      <c r="F323" s="514"/>
      <c r="G323" s="514"/>
      <c r="H323" s="514"/>
      <c r="I323" s="514"/>
      <c r="J323" s="515"/>
      <c r="K323" s="527" t="s">
        <v>161</v>
      </c>
      <c r="L323" s="528"/>
      <c r="M323" s="528"/>
      <c r="N323" s="528"/>
      <c r="O323" s="529"/>
      <c r="P323" s="516" t="s">
        <v>161</v>
      </c>
      <c r="Q323" s="517"/>
      <c r="R323" s="517"/>
      <c r="S323" s="517"/>
      <c r="T323" s="517"/>
      <c r="U323" s="517"/>
      <c r="V323" s="517"/>
      <c r="W323" s="517"/>
      <c r="X323" s="518"/>
      <c r="Y323" s="519">
        <v>0</v>
      </c>
      <c r="Z323" s="520"/>
      <c r="AA323" s="520"/>
      <c r="AB323" s="521">
        <v>0</v>
      </c>
      <c r="AC323" s="522"/>
      <c r="AD323" s="523"/>
      <c r="AE323" s="524" t="s">
        <v>161</v>
      </c>
      <c r="AF323" s="525"/>
      <c r="AG323" s="525"/>
      <c r="AH323" s="525"/>
      <c r="AI323" s="525"/>
      <c r="AJ323" s="525"/>
      <c r="AK323" s="525"/>
      <c r="AL323" s="525"/>
      <c r="AM323" s="526"/>
    </row>
    <row r="324" spans="1:39" ht="39.950000000000003" customHeight="1" x14ac:dyDescent="0.25">
      <c r="A324" s="89">
        <f t="shared" si="4"/>
        <v>312</v>
      </c>
      <c r="B324" s="511" t="s">
        <v>374</v>
      </c>
      <c r="C324" s="512"/>
      <c r="D324" s="513"/>
      <c r="E324" s="514"/>
      <c r="F324" s="514"/>
      <c r="G324" s="514"/>
      <c r="H324" s="514"/>
      <c r="I324" s="514"/>
      <c r="J324" s="515"/>
      <c r="K324" s="527" t="s">
        <v>161</v>
      </c>
      <c r="L324" s="528"/>
      <c r="M324" s="528"/>
      <c r="N324" s="528"/>
      <c r="O324" s="529"/>
      <c r="P324" s="516" t="s">
        <v>161</v>
      </c>
      <c r="Q324" s="517"/>
      <c r="R324" s="517"/>
      <c r="S324" s="517"/>
      <c r="T324" s="517"/>
      <c r="U324" s="517"/>
      <c r="V324" s="517"/>
      <c r="W324" s="517"/>
      <c r="X324" s="518"/>
      <c r="Y324" s="519">
        <v>0</v>
      </c>
      <c r="Z324" s="520"/>
      <c r="AA324" s="520"/>
      <c r="AB324" s="521">
        <v>0</v>
      </c>
      <c r="AC324" s="522"/>
      <c r="AD324" s="523"/>
      <c r="AE324" s="524" t="s">
        <v>161</v>
      </c>
      <c r="AF324" s="525"/>
      <c r="AG324" s="525"/>
      <c r="AH324" s="525"/>
      <c r="AI324" s="525"/>
      <c r="AJ324" s="525"/>
      <c r="AK324" s="525"/>
      <c r="AL324" s="525"/>
      <c r="AM324" s="526"/>
    </row>
    <row r="325" spans="1:39" ht="39.950000000000003" customHeight="1" x14ac:dyDescent="0.25">
      <c r="A325" s="89">
        <f t="shared" si="4"/>
        <v>313</v>
      </c>
      <c r="B325" s="511" t="s">
        <v>374</v>
      </c>
      <c r="C325" s="512"/>
      <c r="D325" s="513"/>
      <c r="E325" s="514"/>
      <c r="F325" s="514"/>
      <c r="G325" s="514"/>
      <c r="H325" s="514"/>
      <c r="I325" s="514"/>
      <c r="J325" s="515"/>
      <c r="K325" s="527" t="s">
        <v>161</v>
      </c>
      <c r="L325" s="528"/>
      <c r="M325" s="528"/>
      <c r="N325" s="528"/>
      <c r="O325" s="529"/>
      <c r="P325" s="516" t="s">
        <v>161</v>
      </c>
      <c r="Q325" s="517"/>
      <c r="R325" s="517"/>
      <c r="S325" s="517"/>
      <c r="T325" s="517"/>
      <c r="U325" s="517"/>
      <c r="V325" s="517"/>
      <c r="W325" s="517"/>
      <c r="X325" s="518"/>
      <c r="Y325" s="519">
        <v>0</v>
      </c>
      <c r="Z325" s="520"/>
      <c r="AA325" s="520"/>
      <c r="AB325" s="521">
        <v>0</v>
      </c>
      <c r="AC325" s="522"/>
      <c r="AD325" s="523"/>
      <c r="AE325" s="524" t="s">
        <v>161</v>
      </c>
      <c r="AF325" s="525"/>
      <c r="AG325" s="525"/>
      <c r="AH325" s="525"/>
      <c r="AI325" s="525"/>
      <c r="AJ325" s="525"/>
      <c r="AK325" s="525"/>
      <c r="AL325" s="525"/>
      <c r="AM325" s="526"/>
    </row>
    <row r="326" spans="1:39" ht="39.950000000000003" customHeight="1" x14ac:dyDescent="0.25">
      <c r="A326" s="89">
        <f t="shared" si="4"/>
        <v>314</v>
      </c>
      <c r="B326" s="511" t="s">
        <v>374</v>
      </c>
      <c r="C326" s="512"/>
      <c r="D326" s="513"/>
      <c r="E326" s="514"/>
      <c r="F326" s="514"/>
      <c r="G326" s="514"/>
      <c r="H326" s="514"/>
      <c r="I326" s="514"/>
      <c r="J326" s="515"/>
      <c r="K326" s="527" t="s">
        <v>161</v>
      </c>
      <c r="L326" s="528"/>
      <c r="M326" s="528"/>
      <c r="N326" s="528"/>
      <c r="O326" s="529"/>
      <c r="P326" s="516" t="s">
        <v>161</v>
      </c>
      <c r="Q326" s="517"/>
      <c r="R326" s="517"/>
      <c r="S326" s="517"/>
      <c r="T326" s="517"/>
      <c r="U326" s="517"/>
      <c r="V326" s="517"/>
      <c r="W326" s="517"/>
      <c r="X326" s="518"/>
      <c r="Y326" s="519">
        <v>0</v>
      </c>
      <c r="Z326" s="520"/>
      <c r="AA326" s="520"/>
      <c r="AB326" s="521">
        <v>0</v>
      </c>
      <c r="AC326" s="522"/>
      <c r="AD326" s="523"/>
      <c r="AE326" s="524" t="s">
        <v>161</v>
      </c>
      <c r="AF326" s="525"/>
      <c r="AG326" s="525"/>
      <c r="AH326" s="525"/>
      <c r="AI326" s="525"/>
      <c r="AJ326" s="525"/>
      <c r="AK326" s="525"/>
      <c r="AL326" s="525"/>
      <c r="AM326" s="526"/>
    </row>
    <row r="327" spans="1:39" ht="39.950000000000003" customHeight="1" x14ac:dyDescent="0.25">
      <c r="A327" s="89">
        <f t="shared" si="4"/>
        <v>315</v>
      </c>
      <c r="B327" s="511" t="s">
        <v>374</v>
      </c>
      <c r="C327" s="512"/>
      <c r="D327" s="513"/>
      <c r="E327" s="514"/>
      <c r="F327" s="514"/>
      <c r="G327" s="514"/>
      <c r="H327" s="514"/>
      <c r="I327" s="514"/>
      <c r="J327" s="515"/>
      <c r="K327" s="527" t="s">
        <v>161</v>
      </c>
      <c r="L327" s="528"/>
      <c r="M327" s="528"/>
      <c r="N327" s="528"/>
      <c r="O327" s="529"/>
      <c r="P327" s="516" t="s">
        <v>161</v>
      </c>
      <c r="Q327" s="517"/>
      <c r="R327" s="517"/>
      <c r="S327" s="517"/>
      <c r="T327" s="517"/>
      <c r="U327" s="517"/>
      <c r="V327" s="517"/>
      <c r="W327" s="517"/>
      <c r="X327" s="518"/>
      <c r="Y327" s="519">
        <v>0</v>
      </c>
      <c r="Z327" s="520"/>
      <c r="AA327" s="520"/>
      <c r="AB327" s="521">
        <v>0</v>
      </c>
      <c r="AC327" s="522"/>
      <c r="AD327" s="523"/>
      <c r="AE327" s="524" t="s">
        <v>161</v>
      </c>
      <c r="AF327" s="525"/>
      <c r="AG327" s="525"/>
      <c r="AH327" s="525"/>
      <c r="AI327" s="525"/>
      <c r="AJ327" s="525"/>
      <c r="AK327" s="525"/>
      <c r="AL327" s="525"/>
      <c r="AM327" s="526"/>
    </row>
    <row r="328" spans="1:39" ht="39.950000000000003" customHeight="1" x14ac:dyDescent="0.25">
      <c r="A328" s="89">
        <f t="shared" si="4"/>
        <v>316</v>
      </c>
      <c r="B328" s="511" t="s">
        <v>374</v>
      </c>
      <c r="C328" s="512"/>
      <c r="D328" s="513"/>
      <c r="E328" s="514"/>
      <c r="F328" s="514"/>
      <c r="G328" s="514"/>
      <c r="H328" s="514"/>
      <c r="I328" s="514"/>
      <c r="J328" s="515"/>
      <c r="K328" s="527" t="s">
        <v>161</v>
      </c>
      <c r="L328" s="528"/>
      <c r="M328" s="528"/>
      <c r="N328" s="528"/>
      <c r="O328" s="529"/>
      <c r="P328" s="516" t="s">
        <v>161</v>
      </c>
      <c r="Q328" s="517"/>
      <c r="R328" s="517"/>
      <c r="S328" s="517"/>
      <c r="T328" s="517"/>
      <c r="U328" s="517"/>
      <c r="V328" s="517"/>
      <c r="W328" s="517"/>
      <c r="X328" s="518"/>
      <c r="Y328" s="519">
        <v>0</v>
      </c>
      <c r="Z328" s="520"/>
      <c r="AA328" s="520"/>
      <c r="AB328" s="521">
        <v>0</v>
      </c>
      <c r="AC328" s="522"/>
      <c r="AD328" s="523"/>
      <c r="AE328" s="524" t="s">
        <v>161</v>
      </c>
      <c r="AF328" s="525"/>
      <c r="AG328" s="525"/>
      <c r="AH328" s="525"/>
      <c r="AI328" s="525"/>
      <c r="AJ328" s="525"/>
      <c r="AK328" s="525"/>
      <c r="AL328" s="525"/>
      <c r="AM328" s="526"/>
    </row>
    <row r="329" spans="1:39" ht="39.950000000000003" customHeight="1" x14ac:dyDescent="0.25">
      <c r="A329" s="89">
        <f t="shared" si="4"/>
        <v>317</v>
      </c>
      <c r="B329" s="511" t="s">
        <v>374</v>
      </c>
      <c r="C329" s="512"/>
      <c r="D329" s="513"/>
      <c r="E329" s="514"/>
      <c r="F329" s="514"/>
      <c r="G329" s="514"/>
      <c r="H329" s="514"/>
      <c r="I329" s="514"/>
      <c r="J329" s="515"/>
      <c r="K329" s="527" t="s">
        <v>161</v>
      </c>
      <c r="L329" s="528"/>
      <c r="M329" s="528"/>
      <c r="N329" s="528"/>
      <c r="O329" s="529"/>
      <c r="P329" s="516" t="s">
        <v>161</v>
      </c>
      <c r="Q329" s="517"/>
      <c r="R329" s="517"/>
      <c r="S329" s="517"/>
      <c r="T329" s="517"/>
      <c r="U329" s="517"/>
      <c r="V329" s="517"/>
      <c r="W329" s="517"/>
      <c r="X329" s="518"/>
      <c r="Y329" s="519">
        <v>0</v>
      </c>
      <c r="Z329" s="520"/>
      <c r="AA329" s="520"/>
      <c r="AB329" s="521">
        <v>0</v>
      </c>
      <c r="AC329" s="522"/>
      <c r="AD329" s="523"/>
      <c r="AE329" s="524" t="s">
        <v>161</v>
      </c>
      <c r="AF329" s="525"/>
      <c r="AG329" s="525"/>
      <c r="AH329" s="525"/>
      <c r="AI329" s="525"/>
      <c r="AJ329" s="525"/>
      <c r="AK329" s="525"/>
      <c r="AL329" s="525"/>
      <c r="AM329" s="526"/>
    </row>
    <row r="330" spans="1:39" ht="39.950000000000003" customHeight="1" x14ac:dyDescent="0.25">
      <c r="A330" s="89">
        <f t="shared" si="4"/>
        <v>318</v>
      </c>
      <c r="B330" s="511" t="s">
        <v>374</v>
      </c>
      <c r="C330" s="512"/>
      <c r="D330" s="513"/>
      <c r="E330" s="514"/>
      <c r="F330" s="514"/>
      <c r="G330" s="514"/>
      <c r="H330" s="514"/>
      <c r="I330" s="514"/>
      <c r="J330" s="515"/>
      <c r="K330" s="527" t="s">
        <v>161</v>
      </c>
      <c r="L330" s="528"/>
      <c r="M330" s="528"/>
      <c r="N330" s="528"/>
      <c r="O330" s="529"/>
      <c r="P330" s="516" t="s">
        <v>161</v>
      </c>
      <c r="Q330" s="517"/>
      <c r="R330" s="517"/>
      <c r="S330" s="517"/>
      <c r="T330" s="517"/>
      <c r="U330" s="517"/>
      <c r="V330" s="517"/>
      <c r="W330" s="517"/>
      <c r="X330" s="518"/>
      <c r="Y330" s="519">
        <v>0</v>
      </c>
      <c r="Z330" s="520"/>
      <c r="AA330" s="520"/>
      <c r="AB330" s="521">
        <v>0</v>
      </c>
      <c r="AC330" s="522"/>
      <c r="AD330" s="523"/>
      <c r="AE330" s="524" t="s">
        <v>161</v>
      </c>
      <c r="AF330" s="525"/>
      <c r="AG330" s="525"/>
      <c r="AH330" s="525"/>
      <c r="AI330" s="525"/>
      <c r="AJ330" s="525"/>
      <c r="AK330" s="525"/>
      <c r="AL330" s="525"/>
      <c r="AM330" s="526"/>
    </row>
    <row r="331" spans="1:39" ht="39.950000000000003" customHeight="1" x14ac:dyDescent="0.25">
      <c r="A331" s="89">
        <f t="shared" si="4"/>
        <v>319</v>
      </c>
      <c r="B331" s="511" t="s">
        <v>374</v>
      </c>
      <c r="C331" s="512"/>
      <c r="D331" s="513"/>
      <c r="E331" s="514"/>
      <c r="F331" s="514"/>
      <c r="G331" s="514"/>
      <c r="H331" s="514"/>
      <c r="I331" s="514"/>
      <c r="J331" s="515"/>
      <c r="K331" s="527" t="s">
        <v>161</v>
      </c>
      <c r="L331" s="528"/>
      <c r="M331" s="528"/>
      <c r="N331" s="528"/>
      <c r="O331" s="529"/>
      <c r="P331" s="516" t="s">
        <v>161</v>
      </c>
      <c r="Q331" s="517"/>
      <c r="R331" s="517"/>
      <c r="S331" s="517"/>
      <c r="T331" s="517"/>
      <c r="U331" s="517"/>
      <c r="V331" s="517"/>
      <c r="W331" s="517"/>
      <c r="X331" s="518"/>
      <c r="Y331" s="519">
        <v>0</v>
      </c>
      <c r="Z331" s="520"/>
      <c r="AA331" s="520"/>
      <c r="AB331" s="521">
        <v>0</v>
      </c>
      <c r="AC331" s="522"/>
      <c r="AD331" s="523"/>
      <c r="AE331" s="524" t="s">
        <v>161</v>
      </c>
      <c r="AF331" s="525"/>
      <c r="AG331" s="525"/>
      <c r="AH331" s="525"/>
      <c r="AI331" s="525"/>
      <c r="AJ331" s="525"/>
      <c r="AK331" s="525"/>
      <c r="AL331" s="525"/>
      <c r="AM331" s="526"/>
    </row>
    <row r="332" spans="1:39" ht="39.950000000000003" customHeight="1" x14ac:dyDescent="0.25">
      <c r="A332" s="89">
        <f t="shared" si="4"/>
        <v>320</v>
      </c>
      <c r="B332" s="511" t="s">
        <v>374</v>
      </c>
      <c r="C332" s="512"/>
      <c r="D332" s="513"/>
      <c r="E332" s="514"/>
      <c r="F332" s="514"/>
      <c r="G332" s="514"/>
      <c r="H332" s="514"/>
      <c r="I332" s="514"/>
      <c r="J332" s="515"/>
      <c r="K332" s="527" t="s">
        <v>161</v>
      </c>
      <c r="L332" s="528"/>
      <c r="M332" s="528"/>
      <c r="N332" s="528"/>
      <c r="O332" s="529"/>
      <c r="P332" s="516" t="s">
        <v>161</v>
      </c>
      <c r="Q332" s="517"/>
      <c r="R332" s="517"/>
      <c r="S332" s="517"/>
      <c r="T332" s="517"/>
      <c r="U332" s="517"/>
      <c r="V332" s="517"/>
      <c r="W332" s="517"/>
      <c r="X332" s="518"/>
      <c r="Y332" s="519">
        <v>0</v>
      </c>
      <c r="Z332" s="520"/>
      <c r="AA332" s="520"/>
      <c r="AB332" s="521">
        <v>0</v>
      </c>
      <c r="AC332" s="522"/>
      <c r="AD332" s="523"/>
      <c r="AE332" s="524" t="s">
        <v>161</v>
      </c>
      <c r="AF332" s="525"/>
      <c r="AG332" s="525"/>
      <c r="AH332" s="525"/>
      <c r="AI332" s="525"/>
      <c r="AJ332" s="525"/>
      <c r="AK332" s="525"/>
      <c r="AL332" s="525"/>
      <c r="AM332" s="526"/>
    </row>
    <row r="333" spans="1:39" ht="39.950000000000003" customHeight="1" x14ac:dyDescent="0.25">
      <c r="A333" s="89">
        <f t="shared" si="4"/>
        <v>321</v>
      </c>
      <c r="B333" s="511" t="s">
        <v>374</v>
      </c>
      <c r="C333" s="512"/>
      <c r="D333" s="513"/>
      <c r="E333" s="514"/>
      <c r="F333" s="514"/>
      <c r="G333" s="514"/>
      <c r="H333" s="514"/>
      <c r="I333" s="514"/>
      <c r="J333" s="515"/>
      <c r="K333" s="527" t="s">
        <v>161</v>
      </c>
      <c r="L333" s="528"/>
      <c r="M333" s="528"/>
      <c r="N333" s="528"/>
      <c r="O333" s="529"/>
      <c r="P333" s="516" t="s">
        <v>161</v>
      </c>
      <c r="Q333" s="517"/>
      <c r="R333" s="517"/>
      <c r="S333" s="517"/>
      <c r="T333" s="517"/>
      <c r="U333" s="517"/>
      <c r="V333" s="517"/>
      <c r="W333" s="517"/>
      <c r="X333" s="518"/>
      <c r="Y333" s="519">
        <v>0</v>
      </c>
      <c r="Z333" s="520"/>
      <c r="AA333" s="520"/>
      <c r="AB333" s="521">
        <v>0</v>
      </c>
      <c r="AC333" s="522"/>
      <c r="AD333" s="523"/>
      <c r="AE333" s="524" t="s">
        <v>161</v>
      </c>
      <c r="AF333" s="525"/>
      <c r="AG333" s="525"/>
      <c r="AH333" s="525"/>
      <c r="AI333" s="525"/>
      <c r="AJ333" s="525"/>
      <c r="AK333" s="525"/>
      <c r="AL333" s="525"/>
      <c r="AM333" s="526"/>
    </row>
    <row r="334" spans="1:39" ht="39.950000000000003" customHeight="1" x14ac:dyDescent="0.25">
      <c r="A334" s="89">
        <f t="shared" si="4"/>
        <v>322</v>
      </c>
      <c r="B334" s="511" t="s">
        <v>374</v>
      </c>
      <c r="C334" s="512"/>
      <c r="D334" s="513"/>
      <c r="E334" s="514"/>
      <c r="F334" s="514"/>
      <c r="G334" s="514"/>
      <c r="H334" s="514"/>
      <c r="I334" s="514"/>
      <c r="J334" s="515"/>
      <c r="K334" s="527" t="s">
        <v>161</v>
      </c>
      <c r="L334" s="528"/>
      <c r="M334" s="528"/>
      <c r="N334" s="528"/>
      <c r="O334" s="529"/>
      <c r="P334" s="516" t="s">
        <v>161</v>
      </c>
      <c r="Q334" s="517"/>
      <c r="R334" s="517"/>
      <c r="S334" s="517"/>
      <c r="T334" s="517"/>
      <c r="U334" s="517"/>
      <c r="V334" s="517"/>
      <c r="W334" s="517"/>
      <c r="X334" s="518"/>
      <c r="Y334" s="519">
        <v>0</v>
      </c>
      <c r="Z334" s="520"/>
      <c r="AA334" s="520"/>
      <c r="AB334" s="521">
        <v>0</v>
      </c>
      <c r="AC334" s="522"/>
      <c r="AD334" s="523"/>
      <c r="AE334" s="524" t="s">
        <v>161</v>
      </c>
      <c r="AF334" s="525"/>
      <c r="AG334" s="525"/>
      <c r="AH334" s="525"/>
      <c r="AI334" s="525"/>
      <c r="AJ334" s="525"/>
      <c r="AK334" s="525"/>
      <c r="AL334" s="525"/>
      <c r="AM334" s="526"/>
    </row>
    <row r="335" spans="1:39" ht="39.950000000000003" customHeight="1" x14ac:dyDescent="0.25">
      <c r="A335" s="89">
        <f t="shared" ref="A335:A398" si="5">ROW(A323)</f>
        <v>323</v>
      </c>
      <c r="B335" s="511" t="s">
        <v>374</v>
      </c>
      <c r="C335" s="512"/>
      <c r="D335" s="513"/>
      <c r="E335" s="514"/>
      <c r="F335" s="514"/>
      <c r="G335" s="514"/>
      <c r="H335" s="514"/>
      <c r="I335" s="514"/>
      <c r="J335" s="515"/>
      <c r="K335" s="527" t="s">
        <v>161</v>
      </c>
      <c r="L335" s="528"/>
      <c r="M335" s="528"/>
      <c r="N335" s="528"/>
      <c r="O335" s="529"/>
      <c r="P335" s="516" t="s">
        <v>161</v>
      </c>
      <c r="Q335" s="517"/>
      <c r="R335" s="517"/>
      <c r="S335" s="517"/>
      <c r="T335" s="517"/>
      <c r="U335" s="517"/>
      <c r="V335" s="517"/>
      <c r="W335" s="517"/>
      <c r="X335" s="518"/>
      <c r="Y335" s="519">
        <v>0</v>
      </c>
      <c r="Z335" s="520"/>
      <c r="AA335" s="520"/>
      <c r="AB335" s="521">
        <v>0</v>
      </c>
      <c r="AC335" s="522"/>
      <c r="AD335" s="523"/>
      <c r="AE335" s="524" t="s">
        <v>161</v>
      </c>
      <c r="AF335" s="525"/>
      <c r="AG335" s="525"/>
      <c r="AH335" s="525"/>
      <c r="AI335" s="525"/>
      <c r="AJ335" s="525"/>
      <c r="AK335" s="525"/>
      <c r="AL335" s="525"/>
      <c r="AM335" s="526"/>
    </row>
    <row r="336" spans="1:39" ht="39.950000000000003" customHeight="1" x14ac:dyDescent="0.25">
      <c r="A336" s="89">
        <f t="shared" si="5"/>
        <v>324</v>
      </c>
      <c r="B336" s="511" t="s">
        <v>374</v>
      </c>
      <c r="C336" s="512"/>
      <c r="D336" s="513"/>
      <c r="E336" s="514"/>
      <c r="F336" s="514"/>
      <c r="G336" s="514"/>
      <c r="H336" s="514"/>
      <c r="I336" s="514"/>
      <c r="J336" s="515"/>
      <c r="K336" s="527" t="s">
        <v>161</v>
      </c>
      <c r="L336" s="528"/>
      <c r="M336" s="528"/>
      <c r="N336" s="528"/>
      <c r="O336" s="529"/>
      <c r="P336" s="516" t="s">
        <v>161</v>
      </c>
      <c r="Q336" s="517"/>
      <c r="R336" s="517"/>
      <c r="S336" s="517"/>
      <c r="T336" s="517"/>
      <c r="U336" s="517"/>
      <c r="V336" s="517"/>
      <c r="W336" s="517"/>
      <c r="X336" s="518"/>
      <c r="Y336" s="519">
        <v>0</v>
      </c>
      <c r="Z336" s="520"/>
      <c r="AA336" s="520"/>
      <c r="AB336" s="521">
        <v>0</v>
      </c>
      <c r="AC336" s="522"/>
      <c r="AD336" s="523"/>
      <c r="AE336" s="524" t="s">
        <v>161</v>
      </c>
      <c r="AF336" s="525"/>
      <c r="AG336" s="525"/>
      <c r="AH336" s="525"/>
      <c r="AI336" s="525"/>
      <c r="AJ336" s="525"/>
      <c r="AK336" s="525"/>
      <c r="AL336" s="525"/>
      <c r="AM336" s="526"/>
    </row>
    <row r="337" spans="1:39" ht="39.950000000000003" customHeight="1" x14ac:dyDescent="0.25">
      <c r="A337" s="89">
        <f t="shared" si="5"/>
        <v>325</v>
      </c>
      <c r="B337" s="511" t="s">
        <v>374</v>
      </c>
      <c r="C337" s="512"/>
      <c r="D337" s="513"/>
      <c r="E337" s="514"/>
      <c r="F337" s="514"/>
      <c r="G337" s="514"/>
      <c r="H337" s="514"/>
      <c r="I337" s="514"/>
      <c r="J337" s="515"/>
      <c r="K337" s="527" t="s">
        <v>161</v>
      </c>
      <c r="L337" s="528"/>
      <c r="M337" s="528"/>
      <c r="N337" s="528"/>
      <c r="O337" s="529"/>
      <c r="P337" s="516" t="s">
        <v>161</v>
      </c>
      <c r="Q337" s="517"/>
      <c r="R337" s="517"/>
      <c r="S337" s="517"/>
      <c r="T337" s="517"/>
      <c r="U337" s="517"/>
      <c r="V337" s="517"/>
      <c r="W337" s="517"/>
      <c r="X337" s="518"/>
      <c r="Y337" s="519">
        <v>0</v>
      </c>
      <c r="Z337" s="520"/>
      <c r="AA337" s="520"/>
      <c r="AB337" s="521">
        <v>0</v>
      </c>
      <c r="AC337" s="522"/>
      <c r="AD337" s="523"/>
      <c r="AE337" s="524" t="s">
        <v>161</v>
      </c>
      <c r="AF337" s="525"/>
      <c r="AG337" s="525"/>
      <c r="AH337" s="525"/>
      <c r="AI337" s="525"/>
      <c r="AJ337" s="525"/>
      <c r="AK337" s="525"/>
      <c r="AL337" s="525"/>
      <c r="AM337" s="526"/>
    </row>
    <row r="338" spans="1:39" ht="39.950000000000003" customHeight="1" x14ac:dyDescent="0.25">
      <c r="A338" s="89">
        <f t="shared" si="5"/>
        <v>326</v>
      </c>
      <c r="B338" s="511" t="s">
        <v>374</v>
      </c>
      <c r="C338" s="512"/>
      <c r="D338" s="513"/>
      <c r="E338" s="514"/>
      <c r="F338" s="514"/>
      <c r="G338" s="514"/>
      <c r="H338" s="514"/>
      <c r="I338" s="514"/>
      <c r="J338" s="515"/>
      <c r="K338" s="527" t="s">
        <v>161</v>
      </c>
      <c r="L338" s="528"/>
      <c r="M338" s="528"/>
      <c r="N338" s="528"/>
      <c r="O338" s="529"/>
      <c r="P338" s="516" t="s">
        <v>161</v>
      </c>
      <c r="Q338" s="517"/>
      <c r="R338" s="517"/>
      <c r="S338" s="517"/>
      <c r="T338" s="517"/>
      <c r="U338" s="517"/>
      <c r="V338" s="517"/>
      <c r="W338" s="517"/>
      <c r="X338" s="518"/>
      <c r="Y338" s="519">
        <v>0</v>
      </c>
      <c r="Z338" s="520"/>
      <c r="AA338" s="520"/>
      <c r="AB338" s="521">
        <v>0</v>
      </c>
      <c r="AC338" s="522"/>
      <c r="AD338" s="523"/>
      <c r="AE338" s="524" t="s">
        <v>161</v>
      </c>
      <c r="AF338" s="525"/>
      <c r="AG338" s="525"/>
      <c r="AH338" s="525"/>
      <c r="AI338" s="525"/>
      <c r="AJ338" s="525"/>
      <c r="AK338" s="525"/>
      <c r="AL338" s="525"/>
      <c r="AM338" s="526"/>
    </row>
    <row r="339" spans="1:39" ht="39.950000000000003" customHeight="1" x14ac:dyDescent="0.25">
      <c r="A339" s="89">
        <f t="shared" si="5"/>
        <v>327</v>
      </c>
      <c r="B339" s="511" t="s">
        <v>374</v>
      </c>
      <c r="C339" s="512"/>
      <c r="D339" s="513"/>
      <c r="E339" s="514"/>
      <c r="F339" s="514"/>
      <c r="G339" s="514"/>
      <c r="H339" s="514"/>
      <c r="I339" s="514"/>
      <c r="J339" s="515"/>
      <c r="K339" s="527" t="s">
        <v>161</v>
      </c>
      <c r="L339" s="528"/>
      <c r="M339" s="528"/>
      <c r="N339" s="528"/>
      <c r="O339" s="529"/>
      <c r="P339" s="516" t="s">
        <v>161</v>
      </c>
      <c r="Q339" s="517"/>
      <c r="R339" s="517"/>
      <c r="S339" s="517"/>
      <c r="T339" s="517"/>
      <c r="U339" s="517"/>
      <c r="V339" s="517"/>
      <c r="W339" s="517"/>
      <c r="X339" s="518"/>
      <c r="Y339" s="519">
        <v>0</v>
      </c>
      <c r="Z339" s="520"/>
      <c r="AA339" s="520"/>
      <c r="AB339" s="521">
        <v>0</v>
      </c>
      <c r="AC339" s="522"/>
      <c r="AD339" s="523"/>
      <c r="AE339" s="524" t="s">
        <v>161</v>
      </c>
      <c r="AF339" s="525"/>
      <c r="AG339" s="525"/>
      <c r="AH339" s="525"/>
      <c r="AI339" s="525"/>
      <c r="AJ339" s="525"/>
      <c r="AK339" s="525"/>
      <c r="AL339" s="525"/>
      <c r="AM339" s="526"/>
    </row>
    <row r="340" spans="1:39" ht="39.950000000000003" customHeight="1" x14ac:dyDescent="0.25">
      <c r="A340" s="89">
        <f t="shared" si="5"/>
        <v>328</v>
      </c>
      <c r="B340" s="511" t="s">
        <v>374</v>
      </c>
      <c r="C340" s="512"/>
      <c r="D340" s="513"/>
      <c r="E340" s="514"/>
      <c r="F340" s="514"/>
      <c r="G340" s="514"/>
      <c r="H340" s="514"/>
      <c r="I340" s="514"/>
      <c r="J340" s="515"/>
      <c r="K340" s="527" t="s">
        <v>161</v>
      </c>
      <c r="L340" s="528"/>
      <c r="M340" s="528"/>
      <c r="N340" s="528"/>
      <c r="O340" s="529"/>
      <c r="P340" s="516" t="s">
        <v>161</v>
      </c>
      <c r="Q340" s="517"/>
      <c r="R340" s="517"/>
      <c r="S340" s="517"/>
      <c r="T340" s="517"/>
      <c r="U340" s="517"/>
      <c r="V340" s="517"/>
      <c r="W340" s="517"/>
      <c r="X340" s="518"/>
      <c r="Y340" s="519">
        <v>0</v>
      </c>
      <c r="Z340" s="520"/>
      <c r="AA340" s="520"/>
      <c r="AB340" s="521">
        <v>0</v>
      </c>
      <c r="AC340" s="522"/>
      <c r="AD340" s="523"/>
      <c r="AE340" s="524" t="s">
        <v>161</v>
      </c>
      <c r="AF340" s="525"/>
      <c r="AG340" s="525"/>
      <c r="AH340" s="525"/>
      <c r="AI340" s="525"/>
      <c r="AJ340" s="525"/>
      <c r="AK340" s="525"/>
      <c r="AL340" s="525"/>
      <c r="AM340" s="526"/>
    </row>
    <row r="341" spans="1:39" ht="39.950000000000003" customHeight="1" x14ac:dyDescent="0.25">
      <c r="A341" s="89">
        <f t="shared" si="5"/>
        <v>329</v>
      </c>
      <c r="B341" s="511" t="s">
        <v>374</v>
      </c>
      <c r="C341" s="512"/>
      <c r="D341" s="513"/>
      <c r="E341" s="514"/>
      <c r="F341" s="514"/>
      <c r="G341" s="514"/>
      <c r="H341" s="514"/>
      <c r="I341" s="514"/>
      <c r="J341" s="515"/>
      <c r="K341" s="527" t="s">
        <v>161</v>
      </c>
      <c r="L341" s="528"/>
      <c r="M341" s="528"/>
      <c r="N341" s="528"/>
      <c r="O341" s="529"/>
      <c r="P341" s="516" t="s">
        <v>161</v>
      </c>
      <c r="Q341" s="517"/>
      <c r="R341" s="517"/>
      <c r="S341" s="517"/>
      <c r="T341" s="517"/>
      <c r="U341" s="517"/>
      <c r="V341" s="517"/>
      <c r="W341" s="517"/>
      <c r="X341" s="518"/>
      <c r="Y341" s="519">
        <v>0</v>
      </c>
      <c r="Z341" s="520"/>
      <c r="AA341" s="520"/>
      <c r="AB341" s="521">
        <v>0</v>
      </c>
      <c r="AC341" s="522"/>
      <c r="AD341" s="523"/>
      <c r="AE341" s="524" t="s">
        <v>161</v>
      </c>
      <c r="AF341" s="525"/>
      <c r="AG341" s="525"/>
      <c r="AH341" s="525"/>
      <c r="AI341" s="525"/>
      <c r="AJ341" s="525"/>
      <c r="AK341" s="525"/>
      <c r="AL341" s="525"/>
      <c r="AM341" s="526"/>
    </row>
    <row r="342" spans="1:39" ht="39.950000000000003" customHeight="1" x14ac:dyDescent="0.25">
      <c r="A342" s="89">
        <f t="shared" si="5"/>
        <v>330</v>
      </c>
      <c r="B342" s="511" t="s">
        <v>374</v>
      </c>
      <c r="C342" s="512"/>
      <c r="D342" s="513"/>
      <c r="E342" s="514"/>
      <c r="F342" s="514"/>
      <c r="G342" s="514"/>
      <c r="H342" s="514"/>
      <c r="I342" s="514"/>
      <c r="J342" s="515"/>
      <c r="K342" s="527" t="s">
        <v>161</v>
      </c>
      <c r="L342" s="528"/>
      <c r="M342" s="528"/>
      <c r="N342" s="528"/>
      <c r="O342" s="529"/>
      <c r="P342" s="516" t="s">
        <v>161</v>
      </c>
      <c r="Q342" s="517"/>
      <c r="R342" s="517"/>
      <c r="S342" s="517"/>
      <c r="T342" s="517"/>
      <c r="U342" s="517"/>
      <c r="V342" s="517"/>
      <c r="W342" s="517"/>
      <c r="X342" s="518"/>
      <c r="Y342" s="519">
        <v>0</v>
      </c>
      <c r="Z342" s="520"/>
      <c r="AA342" s="520"/>
      <c r="AB342" s="521">
        <v>0</v>
      </c>
      <c r="AC342" s="522"/>
      <c r="AD342" s="523"/>
      <c r="AE342" s="524" t="s">
        <v>161</v>
      </c>
      <c r="AF342" s="525"/>
      <c r="AG342" s="525"/>
      <c r="AH342" s="525"/>
      <c r="AI342" s="525"/>
      <c r="AJ342" s="525"/>
      <c r="AK342" s="525"/>
      <c r="AL342" s="525"/>
      <c r="AM342" s="526"/>
    </row>
    <row r="343" spans="1:39" ht="39.950000000000003" customHeight="1" x14ac:dyDescent="0.25">
      <c r="A343" s="89">
        <f t="shared" si="5"/>
        <v>331</v>
      </c>
      <c r="B343" s="511" t="s">
        <v>374</v>
      </c>
      <c r="C343" s="512"/>
      <c r="D343" s="513"/>
      <c r="E343" s="514"/>
      <c r="F343" s="514"/>
      <c r="G343" s="514"/>
      <c r="H343" s="514"/>
      <c r="I343" s="514"/>
      <c r="J343" s="515"/>
      <c r="K343" s="527" t="s">
        <v>161</v>
      </c>
      <c r="L343" s="528"/>
      <c r="M343" s="528"/>
      <c r="N343" s="528"/>
      <c r="O343" s="529"/>
      <c r="P343" s="516" t="s">
        <v>161</v>
      </c>
      <c r="Q343" s="517"/>
      <c r="R343" s="517"/>
      <c r="S343" s="517"/>
      <c r="T343" s="517"/>
      <c r="U343" s="517"/>
      <c r="V343" s="517"/>
      <c r="W343" s="517"/>
      <c r="X343" s="518"/>
      <c r="Y343" s="519">
        <v>0</v>
      </c>
      <c r="Z343" s="520"/>
      <c r="AA343" s="520"/>
      <c r="AB343" s="521">
        <v>0</v>
      </c>
      <c r="AC343" s="522"/>
      <c r="AD343" s="523"/>
      <c r="AE343" s="524" t="s">
        <v>161</v>
      </c>
      <c r="AF343" s="525"/>
      <c r="AG343" s="525"/>
      <c r="AH343" s="525"/>
      <c r="AI343" s="525"/>
      <c r="AJ343" s="525"/>
      <c r="AK343" s="525"/>
      <c r="AL343" s="525"/>
      <c r="AM343" s="526"/>
    </row>
    <row r="344" spans="1:39" ht="39.950000000000003" customHeight="1" x14ac:dyDescent="0.25">
      <c r="A344" s="89">
        <f t="shared" si="5"/>
        <v>332</v>
      </c>
      <c r="B344" s="511" t="s">
        <v>374</v>
      </c>
      <c r="C344" s="512"/>
      <c r="D344" s="513"/>
      <c r="E344" s="514"/>
      <c r="F344" s="514"/>
      <c r="G344" s="514"/>
      <c r="H344" s="514"/>
      <c r="I344" s="514"/>
      <c r="J344" s="515"/>
      <c r="K344" s="527" t="s">
        <v>161</v>
      </c>
      <c r="L344" s="528"/>
      <c r="M344" s="528"/>
      <c r="N344" s="528"/>
      <c r="O344" s="529"/>
      <c r="P344" s="516" t="s">
        <v>161</v>
      </c>
      <c r="Q344" s="517"/>
      <c r="R344" s="517"/>
      <c r="S344" s="517"/>
      <c r="T344" s="517"/>
      <c r="U344" s="517"/>
      <c r="V344" s="517"/>
      <c r="W344" s="517"/>
      <c r="X344" s="518"/>
      <c r="Y344" s="519">
        <v>0</v>
      </c>
      <c r="Z344" s="520"/>
      <c r="AA344" s="520"/>
      <c r="AB344" s="521">
        <v>0</v>
      </c>
      <c r="AC344" s="522"/>
      <c r="AD344" s="523"/>
      <c r="AE344" s="524" t="s">
        <v>161</v>
      </c>
      <c r="AF344" s="525"/>
      <c r="AG344" s="525"/>
      <c r="AH344" s="525"/>
      <c r="AI344" s="525"/>
      <c r="AJ344" s="525"/>
      <c r="AK344" s="525"/>
      <c r="AL344" s="525"/>
      <c r="AM344" s="526"/>
    </row>
    <row r="345" spans="1:39" ht="39.950000000000003" customHeight="1" x14ac:dyDescent="0.25">
      <c r="A345" s="89">
        <f t="shared" si="5"/>
        <v>333</v>
      </c>
      <c r="B345" s="511" t="s">
        <v>374</v>
      </c>
      <c r="C345" s="512"/>
      <c r="D345" s="513"/>
      <c r="E345" s="514"/>
      <c r="F345" s="514"/>
      <c r="G345" s="514"/>
      <c r="H345" s="514"/>
      <c r="I345" s="514"/>
      <c r="J345" s="515"/>
      <c r="K345" s="527" t="s">
        <v>161</v>
      </c>
      <c r="L345" s="528"/>
      <c r="M345" s="528"/>
      <c r="N345" s="528"/>
      <c r="O345" s="529"/>
      <c r="P345" s="516" t="s">
        <v>161</v>
      </c>
      <c r="Q345" s="517"/>
      <c r="R345" s="517"/>
      <c r="S345" s="517"/>
      <c r="T345" s="517"/>
      <c r="U345" s="517"/>
      <c r="V345" s="517"/>
      <c r="W345" s="517"/>
      <c r="X345" s="518"/>
      <c r="Y345" s="519">
        <v>0</v>
      </c>
      <c r="Z345" s="520"/>
      <c r="AA345" s="520"/>
      <c r="AB345" s="521">
        <v>0</v>
      </c>
      <c r="AC345" s="522"/>
      <c r="AD345" s="523"/>
      <c r="AE345" s="524" t="s">
        <v>161</v>
      </c>
      <c r="AF345" s="525"/>
      <c r="AG345" s="525"/>
      <c r="AH345" s="525"/>
      <c r="AI345" s="525"/>
      <c r="AJ345" s="525"/>
      <c r="AK345" s="525"/>
      <c r="AL345" s="525"/>
      <c r="AM345" s="526"/>
    </row>
    <row r="346" spans="1:39" ht="39.950000000000003" customHeight="1" x14ac:dyDescent="0.25">
      <c r="A346" s="89">
        <f t="shared" si="5"/>
        <v>334</v>
      </c>
      <c r="B346" s="511" t="s">
        <v>374</v>
      </c>
      <c r="C346" s="512"/>
      <c r="D346" s="513"/>
      <c r="E346" s="514"/>
      <c r="F346" s="514"/>
      <c r="G346" s="514"/>
      <c r="H346" s="514"/>
      <c r="I346" s="514"/>
      <c r="J346" s="515"/>
      <c r="K346" s="527" t="s">
        <v>161</v>
      </c>
      <c r="L346" s="528"/>
      <c r="M346" s="528"/>
      <c r="N346" s="528"/>
      <c r="O346" s="529"/>
      <c r="P346" s="516" t="s">
        <v>161</v>
      </c>
      <c r="Q346" s="517"/>
      <c r="R346" s="517"/>
      <c r="S346" s="517"/>
      <c r="T346" s="517"/>
      <c r="U346" s="517"/>
      <c r="V346" s="517"/>
      <c r="W346" s="517"/>
      <c r="X346" s="518"/>
      <c r="Y346" s="519">
        <v>0</v>
      </c>
      <c r="Z346" s="520"/>
      <c r="AA346" s="520"/>
      <c r="AB346" s="521">
        <v>0</v>
      </c>
      <c r="AC346" s="522"/>
      <c r="AD346" s="523"/>
      <c r="AE346" s="524" t="s">
        <v>161</v>
      </c>
      <c r="AF346" s="525"/>
      <c r="AG346" s="525"/>
      <c r="AH346" s="525"/>
      <c r="AI346" s="525"/>
      <c r="AJ346" s="525"/>
      <c r="AK346" s="525"/>
      <c r="AL346" s="525"/>
      <c r="AM346" s="526"/>
    </row>
    <row r="347" spans="1:39" ht="39.950000000000003" customHeight="1" x14ac:dyDescent="0.25">
      <c r="A347" s="89">
        <f t="shared" si="5"/>
        <v>335</v>
      </c>
      <c r="B347" s="511" t="s">
        <v>374</v>
      </c>
      <c r="C347" s="512"/>
      <c r="D347" s="513"/>
      <c r="E347" s="514"/>
      <c r="F347" s="514"/>
      <c r="G347" s="514"/>
      <c r="H347" s="514"/>
      <c r="I347" s="514"/>
      <c r="J347" s="515"/>
      <c r="K347" s="527" t="s">
        <v>161</v>
      </c>
      <c r="L347" s="528"/>
      <c r="M347" s="528"/>
      <c r="N347" s="528"/>
      <c r="O347" s="529"/>
      <c r="P347" s="516" t="s">
        <v>161</v>
      </c>
      <c r="Q347" s="517"/>
      <c r="R347" s="517"/>
      <c r="S347" s="517"/>
      <c r="T347" s="517"/>
      <c r="U347" s="517"/>
      <c r="V347" s="517"/>
      <c r="W347" s="517"/>
      <c r="X347" s="518"/>
      <c r="Y347" s="519">
        <v>0</v>
      </c>
      <c r="Z347" s="520"/>
      <c r="AA347" s="520"/>
      <c r="AB347" s="521">
        <v>0</v>
      </c>
      <c r="AC347" s="522"/>
      <c r="AD347" s="523"/>
      <c r="AE347" s="524" t="s">
        <v>161</v>
      </c>
      <c r="AF347" s="525"/>
      <c r="AG347" s="525"/>
      <c r="AH347" s="525"/>
      <c r="AI347" s="525"/>
      <c r="AJ347" s="525"/>
      <c r="AK347" s="525"/>
      <c r="AL347" s="525"/>
      <c r="AM347" s="526"/>
    </row>
    <row r="348" spans="1:39" ht="39.950000000000003" customHeight="1" x14ac:dyDescent="0.25">
      <c r="A348" s="89">
        <f t="shared" si="5"/>
        <v>336</v>
      </c>
      <c r="B348" s="511" t="s">
        <v>374</v>
      </c>
      <c r="C348" s="512"/>
      <c r="D348" s="513"/>
      <c r="E348" s="514"/>
      <c r="F348" s="514"/>
      <c r="G348" s="514"/>
      <c r="H348" s="514"/>
      <c r="I348" s="514"/>
      <c r="J348" s="515"/>
      <c r="K348" s="527" t="s">
        <v>161</v>
      </c>
      <c r="L348" s="528"/>
      <c r="M348" s="528"/>
      <c r="N348" s="528"/>
      <c r="O348" s="529"/>
      <c r="P348" s="516" t="s">
        <v>161</v>
      </c>
      <c r="Q348" s="517"/>
      <c r="R348" s="517"/>
      <c r="S348" s="517"/>
      <c r="T348" s="517"/>
      <c r="U348" s="517"/>
      <c r="V348" s="517"/>
      <c r="W348" s="517"/>
      <c r="X348" s="518"/>
      <c r="Y348" s="519">
        <v>0</v>
      </c>
      <c r="Z348" s="520"/>
      <c r="AA348" s="520"/>
      <c r="AB348" s="521">
        <v>0</v>
      </c>
      <c r="AC348" s="522"/>
      <c r="AD348" s="523"/>
      <c r="AE348" s="524" t="s">
        <v>161</v>
      </c>
      <c r="AF348" s="525"/>
      <c r="AG348" s="525"/>
      <c r="AH348" s="525"/>
      <c r="AI348" s="525"/>
      <c r="AJ348" s="525"/>
      <c r="AK348" s="525"/>
      <c r="AL348" s="525"/>
      <c r="AM348" s="526"/>
    </row>
    <row r="349" spans="1:39" ht="39.950000000000003" customHeight="1" x14ac:dyDescent="0.25">
      <c r="A349" s="89">
        <f t="shared" si="5"/>
        <v>337</v>
      </c>
      <c r="B349" s="511" t="s">
        <v>374</v>
      </c>
      <c r="C349" s="512"/>
      <c r="D349" s="513"/>
      <c r="E349" s="514"/>
      <c r="F349" s="514"/>
      <c r="G349" s="514"/>
      <c r="H349" s="514"/>
      <c r="I349" s="514"/>
      <c r="J349" s="515"/>
      <c r="K349" s="527" t="s">
        <v>161</v>
      </c>
      <c r="L349" s="528"/>
      <c r="M349" s="528"/>
      <c r="N349" s="528"/>
      <c r="O349" s="529"/>
      <c r="P349" s="516" t="s">
        <v>161</v>
      </c>
      <c r="Q349" s="517"/>
      <c r="R349" s="517"/>
      <c r="S349" s="517"/>
      <c r="T349" s="517"/>
      <c r="U349" s="517"/>
      <c r="V349" s="517"/>
      <c r="W349" s="517"/>
      <c r="X349" s="518"/>
      <c r="Y349" s="519">
        <v>0</v>
      </c>
      <c r="Z349" s="520"/>
      <c r="AA349" s="520"/>
      <c r="AB349" s="521">
        <v>0</v>
      </c>
      <c r="AC349" s="522"/>
      <c r="AD349" s="523"/>
      <c r="AE349" s="524" t="s">
        <v>161</v>
      </c>
      <c r="AF349" s="525"/>
      <c r="AG349" s="525"/>
      <c r="AH349" s="525"/>
      <c r="AI349" s="525"/>
      <c r="AJ349" s="525"/>
      <c r="AK349" s="525"/>
      <c r="AL349" s="525"/>
      <c r="AM349" s="526"/>
    </row>
    <row r="350" spans="1:39" ht="39.950000000000003" customHeight="1" x14ac:dyDescent="0.25">
      <c r="A350" s="89">
        <f t="shared" si="5"/>
        <v>338</v>
      </c>
      <c r="B350" s="511" t="s">
        <v>374</v>
      </c>
      <c r="C350" s="512"/>
      <c r="D350" s="513"/>
      <c r="E350" s="514"/>
      <c r="F350" s="514"/>
      <c r="G350" s="514"/>
      <c r="H350" s="514"/>
      <c r="I350" s="514"/>
      <c r="J350" s="515"/>
      <c r="K350" s="527" t="s">
        <v>161</v>
      </c>
      <c r="L350" s="528"/>
      <c r="M350" s="528"/>
      <c r="N350" s="528"/>
      <c r="O350" s="529"/>
      <c r="P350" s="516" t="s">
        <v>161</v>
      </c>
      <c r="Q350" s="517"/>
      <c r="R350" s="517"/>
      <c r="S350" s="517"/>
      <c r="T350" s="517"/>
      <c r="U350" s="517"/>
      <c r="V350" s="517"/>
      <c r="W350" s="517"/>
      <c r="X350" s="518"/>
      <c r="Y350" s="519">
        <v>0</v>
      </c>
      <c r="Z350" s="520"/>
      <c r="AA350" s="520"/>
      <c r="AB350" s="521">
        <v>0</v>
      </c>
      <c r="AC350" s="522"/>
      <c r="AD350" s="523"/>
      <c r="AE350" s="524" t="s">
        <v>161</v>
      </c>
      <c r="AF350" s="525"/>
      <c r="AG350" s="525"/>
      <c r="AH350" s="525"/>
      <c r="AI350" s="525"/>
      <c r="AJ350" s="525"/>
      <c r="AK350" s="525"/>
      <c r="AL350" s="525"/>
      <c r="AM350" s="526"/>
    </row>
    <row r="351" spans="1:39" ht="39.950000000000003" customHeight="1" x14ac:dyDescent="0.25">
      <c r="A351" s="89">
        <f t="shared" si="5"/>
        <v>339</v>
      </c>
      <c r="B351" s="511" t="s">
        <v>374</v>
      </c>
      <c r="C351" s="512"/>
      <c r="D351" s="513"/>
      <c r="E351" s="514"/>
      <c r="F351" s="514"/>
      <c r="G351" s="514"/>
      <c r="H351" s="514"/>
      <c r="I351" s="514"/>
      <c r="J351" s="515"/>
      <c r="K351" s="527" t="s">
        <v>161</v>
      </c>
      <c r="L351" s="528"/>
      <c r="M351" s="528"/>
      <c r="N351" s="528"/>
      <c r="O351" s="529"/>
      <c r="P351" s="516" t="s">
        <v>161</v>
      </c>
      <c r="Q351" s="517"/>
      <c r="R351" s="517"/>
      <c r="S351" s="517"/>
      <c r="T351" s="517"/>
      <c r="U351" s="517"/>
      <c r="V351" s="517"/>
      <c r="W351" s="517"/>
      <c r="X351" s="518"/>
      <c r="Y351" s="519">
        <v>0</v>
      </c>
      <c r="Z351" s="520"/>
      <c r="AA351" s="520"/>
      <c r="AB351" s="521">
        <v>0</v>
      </c>
      <c r="AC351" s="522"/>
      <c r="AD351" s="523"/>
      <c r="AE351" s="524" t="s">
        <v>161</v>
      </c>
      <c r="AF351" s="525"/>
      <c r="AG351" s="525"/>
      <c r="AH351" s="525"/>
      <c r="AI351" s="525"/>
      <c r="AJ351" s="525"/>
      <c r="AK351" s="525"/>
      <c r="AL351" s="525"/>
      <c r="AM351" s="526"/>
    </row>
    <row r="352" spans="1:39" ht="39.950000000000003" customHeight="1" x14ac:dyDescent="0.25">
      <c r="A352" s="89">
        <f t="shared" si="5"/>
        <v>340</v>
      </c>
      <c r="B352" s="511" t="s">
        <v>374</v>
      </c>
      <c r="C352" s="512"/>
      <c r="D352" s="513"/>
      <c r="E352" s="514"/>
      <c r="F352" s="514"/>
      <c r="G352" s="514"/>
      <c r="H352" s="514"/>
      <c r="I352" s="514"/>
      <c r="J352" s="515"/>
      <c r="K352" s="527" t="s">
        <v>161</v>
      </c>
      <c r="L352" s="528"/>
      <c r="M352" s="528"/>
      <c r="N352" s="528"/>
      <c r="O352" s="529"/>
      <c r="P352" s="516" t="s">
        <v>161</v>
      </c>
      <c r="Q352" s="517"/>
      <c r="R352" s="517"/>
      <c r="S352" s="517"/>
      <c r="T352" s="517"/>
      <c r="U352" s="517"/>
      <c r="V352" s="517"/>
      <c r="W352" s="517"/>
      <c r="X352" s="518"/>
      <c r="Y352" s="519">
        <v>0</v>
      </c>
      <c r="Z352" s="520"/>
      <c r="AA352" s="520"/>
      <c r="AB352" s="521">
        <v>0</v>
      </c>
      <c r="AC352" s="522"/>
      <c r="AD352" s="523"/>
      <c r="AE352" s="524" t="s">
        <v>161</v>
      </c>
      <c r="AF352" s="525"/>
      <c r="AG352" s="525"/>
      <c r="AH352" s="525"/>
      <c r="AI352" s="525"/>
      <c r="AJ352" s="525"/>
      <c r="AK352" s="525"/>
      <c r="AL352" s="525"/>
      <c r="AM352" s="526"/>
    </row>
    <row r="353" spans="1:39" ht="39.950000000000003" customHeight="1" x14ac:dyDescent="0.25">
      <c r="A353" s="89">
        <f t="shared" si="5"/>
        <v>341</v>
      </c>
      <c r="B353" s="511" t="s">
        <v>374</v>
      </c>
      <c r="C353" s="512"/>
      <c r="D353" s="513"/>
      <c r="E353" s="514"/>
      <c r="F353" s="514"/>
      <c r="G353" s="514"/>
      <c r="H353" s="514"/>
      <c r="I353" s="514"/>
      <c r="J353" s="515"/>
      <c r="K353" s="527" t="s">
        <v>161</v>
      </c>
      <c r="L353" s="528"/>
      <c r="M353" s="528"/>
      <c r="N353" s="528"/>
      <c r="O353" s="529"/>
      <c r="P353" s="516" t="s">
        <v>161</v>
      </c>
      <c r="Q353" s="517"/>
      <c r="R353" s="517"/>
      <c r="S353" s="517"/>
      <c r="T353" s="517"/>
      <c r="U353" s="517"/>
      <c r="V353" s="517"/>
      <c r="W353" s="517"/>
      <c r="X353" s="518"/>
      <c r="Y353" s="519">
        <v>0</v>
      </c>
      <c r="Z353" s="520"/>
      <c r="AA353" s="520"/>
      <c r="AB353" s="521">
        <v>0</v>
      </c>
      <c r="AC353" s="522"/>
      <c r="AD353" s="523"/>
      <c r="AE353" s="524" t="s">
        <v>161</v>
      </c>
      <c r="AF353" s="525"/>
      <c r="AG353" s="525"/>
      <c r="AH353" s="525"/>
      <c r="AI353" s="525"/>
      <c r="AJ353" s="525"/>
      <c r="AK353" s="525"/>
      <c r="AL353" s="525"/>
      <c r="AM353" s="526"/>
    </row>
    <row r="354" spans="1:39" ht="39.950000000000003" customHeight="1" x14ac:dyDescent="0.25">
      <c r="A354" s="89">
        <f t="shared" si="5"/>
        <v>342</v>
      </c>
      <c r="B354" s="511" t="s">
        <v>374</v>
      </c>
      <c r="C354" s="512"/>
      <c r="D354" s="513"/>
      <c r="E354" s="514"/>
      <c r="F354" s="514"/>
      <c r="G354" s="514"/>
      <c r="H354" s="514"/>
      <c r="I354" s="514"/>
      <c r="J354" s="515"/>
      <c r="K354" s="527" t="s">
        <v>161</v>
      </c>
      <c r="L354" s="528"/>
      <c r="M354" s="528"/>
      <c r="N354" s="528"/>
      <c r="O354" s="529"/>
      <c r="P354" s="516" t="s">
        <v>161</v>
      </c>
      <c r="Q354" s="517"/>
      <c r="R354" s="517"/>
      <c r="S354" s="517"/>
      <c r="T354" s="517"/>
      <c r="U354" s="517"/>
      <c r="V354" s="517"/>
      <c r="W354" s="517"/>
      <c r="X354" s="518"/>
      <c r="Y354" s="519">
        <v>0</v>
      </c>
      <c r="Z354" s="520"/>
      <c r="AA354" s="520"/>
      <c r="AB354" s="521">
        <v>0</v>
      </c>
      <c r="AC354" s="522"/>
      <c r="AD354" s="523"/>
      <c r="AE354" s="524" t="s">
        <v>161</v>
      </c>
      <c r="AF354" s="525"/>
      <c r="AG354" s="525"/>
      <c r="AH354" s="525"/>
      <c r="AI354" s="525"/>
      <c r="AJ354" s="525"/>
      <c r="AK354" s="525"/>
      <c r="AL354" s="525"/>
      <c r="AM354" s="526"/>
    </row>
    <row r="355" spans="1:39" ht="39.950000000000003" customHeight="1" x14ac:dyDescent="0.25">
      <c r="A355" s="89">
        <f t="shared" si="5"/>
        <v>343</v>
      </c>
      <c r="B355" s="511" t="s">
        <v>374</v>
      </c>
      <c r="C355" s="512"/>
      <c r="D355" s="513"/>
      <c r="E355" s="514"/>
      <c r="F355" s="514"/>
      <c r="G355" s="514"/>
      <c r="H355" s="514"/>
      <c r="I355" s="514"/>
      <c r="J355" s="515"/>
      <c r="K355" s="527" t="s">
        <v>161</v>
      </c>
      <c r="L355" s="528"/>
      <c r="M355" s="528"/>
      <c r="N355" s="528"/>
      <c r="O355" s="529"/>
      <c r="P355" s="516" t="s">
        <v>161</v>
      </c>
      <c r="Q355" s="517"/>
      <c r="R355" s="517"/>
      <c r="S355" s="517"/>
      <c r="T355" s="517"/>
      <c r="U355" s="517"/>
      <c r="V355" s="517"/>
      <c r="W355" s="517"/>
      <c r="X355" s="518"/>
      <c r="Y355" s="519">
        <v>0</v>
      </c>
      <c r="Z355" s="520"/>
      <c r="AA355" s="520"/>
      <c r="AB355" s="521">
        <v>0</v>
      </c>
      <c r="AC355" s="522"/>
      <c r="AD355" s="523"/>
      <c r="AE355" s="524" t="s">
        <v>161</v>
      </c>
      <c r="AF355" s="525"/>
      <c r="AG355" s="525"/>
      <c r="AH355" s="525"/>
      <c r="AI355" s="525"/>
      <c r="AJ355" s="525"/>
      <c r="AK355" s="525"/>
      <c r="AL355" s="525"/>
      <c r="AM355" s="526"/>
    </row>
    <row r="356" spans="1:39" ht="39.950000000000003" customHeight="1" x14ac:dyDescent="0.25">
      <c r="A356" s="89">
        <f t="shared" si="5"/>
        <v>344</v>
      </c>
      <c r="B356" s="511" t="s">
        <v>374</v>
      </c>
      <c r="C356" s="512"/>
      <c r="D356" s="513"/>
      <c r="E356" s="514"/>
      <c r="F356" s="514"/>
      <c r="G356" s="514"/>
      <c r="H356" s="514"/>
      <c r="I356" s="514"/>
      <c r="J356" s="515"/>
      <c r="K356" s="527" t="s">
        <v>161</v>
      </c>
      <c r="L356" s="528"/>
      <c r="M356" s="528"/>
      <c r="N356" s="528"/>
      <c r="O356" s="529"/>
      <c r="P356" s="516" t="s">
        <v>161</v>
      </c>
      <c r="Q356" s="517"/>
      <c r="R356" s="517"/>
      <c r="S356" s="517"/>
      <c r="T356" s="517"/>
      <c r="U356" s="517"/>
      <c r="V356" s="517"/>
      <c r="W356" s="517"/>
      <c r="X356" s="518"/>
      <c r="Y356" s="519">
        <v>0</v>
      </c>
      <c r="Z356" s="520"/>
      <c r="AA356" s="520"/>
      <c r="AB356" s="521">
        <v>0</v>
      </c>
      <c r="AC356" s="522"/>
      <c r="AD356" s="523"/>
      <c r="AE356" s="524" t="s">
        <v>161</v>
      </c>
      <c r="AF356" s="525"/>
      <c r="AG356" s="525"/>
      <c r="AH356" s="525"/>
      <c r="AI356" s="525"/>
      <c r="AJ356" s="525"/>
      <c r="AK356" s="525"/>
      <c r="AL356" s="525"/>
      <c r="AM356" s="526"/>
    </row>
    <row r="357" spans="1:39" ht="39.950000000000003" customHeight="1" x14ac:dyDescent="0.25">
      <c r="A357" s="89">
        <f t="shared" si="5"/>
        <v>345</v>
      </c>
      <c r="B357" s="511" t="s">
        <v>374</v>
      </c>
      <c r="C357" s="512"/>
      <c r="D357" s="513"/>
      <c r="E357" s="514"/>
      <c r="F357" s="514"/>
      <c r="G357" s="514"/>
      <c r="H357" s="514"/>
      <c r="I357" s="514"/>
      <c r="J357" s="515"/>
      <c r="K357" s="527" t="s">
        <v>161</v>
      </c>
      <c r="L357" s="528"/>
      <c r="M357" s="528"/>
      <c r="N357" s="528"/>
      <c r="O357" s="529"/>
      <c r="P357" s="516" t="s">
        <v>161</v>
      </c>
      <c r="Q357" s="517"/>
      <c r="R357" s="517"/>
      <c r="S357" s="517"/>
      <c r="T357" s="517"/>
      <c r="U357" s="517"/>
      <c r="V357" s="517"/>
      <c r="W357" s="517"/>
      <c r="X357" s="518"/>
      <c r="Y357" s="519">
        <v>0</v>
      </c>
      <c r="Z357" s="520"/>
      <c r="AA357" s="520"/>
      <c r="AB357" s="521">
        <v>0</v>
      </c>
      <c r="AC357" s="522"/>
      <c r="AD357" s="523"/>
      <c r="AE357" s="524" t="s">
        <v>161</v>
      </c>
      <c r="AF357" s="525"/>
      <c r="AG357" s="525"/>
      <c r="AH357" s="525"/>
      <c r="AI357" s="525"/>
      <c r="AJ357" s="525"/>
      <c r="AK357" s="525"/>
      <c r="AL357" s="525"/>
      <c r="AM357" s="526"/>
    </row>
    <row r="358" spans="1:39" ht="39.950000000000003" customHeight="1" x14ac:dyDescent="0.25">
      <c r="A358" s="89">
        <f t="shared" si="5"/>
        <v>346</v>
      </c>
      <c r="B358" s="511" t="s">
        <v>374</v>
      </c>
      <c r="C358" s="512"/>
      <c r="D358" s="513"/>
      <c r="E358" s="514"/>
      <c r="F358" s="514"/>
      <c r="G358" s="514"/>
      <c r="H358" s="514"/>
      <c r="I358" s="514"/>
      <c r="J358" s="515"/>
      <c r="K358" s="527" t="s">
        <v>161</v>
      </c>
      <c r="L358" s="528"/>
      <c r="M358" s="528"/>
      <c r="N358" s="528"/>
      <c r="O358" s="529"/>
      <c r="P358" s="516" t="s">
        <v>161</v>
      </c>
      <c r="Q358" s="517"/>
      <c r="R358" s="517"/>
      <c r="S358" s="517"/>
      <c r="T358" s="517"/>
      <c r="U358" s="517"/>
      <c r="V358" s="517"/>
      <c r="W358" s="517"/>
      <c r="X358" s="518"/>
      <c r="Y358" s="519">
        <v>0</v>
      </c>
      <c r="Z358" s="520"/>
      <c r="AA358" s="520"/>
      <c r="AB358" s="521">
        <v>0</v>
      </c>
      <c r="AC358" s="522"/>
      <c r="AD358" s="523"/>
      <c r="AE358" s="524" t="s">
        <v>161</v>
      </c>
      <c r="AF358" s="525"/>
      <c r="AG358" s="525"/>
      <c r="AH358" s="525"/>
      <c r="AI358" s="525"/>
      <c r="AJ358" s="525"/>
      <c r="AK358" s="525"/>
      <c r="AL358" s="525"/>
      <c r="AM358" s="526"/>
    </row>
    <row r="359" spans="1:39" ht="39.950000000000003" customHeight="1" x14ac:dyDescent="0.25">
      <c r="A359" s="89">
        <f t="shared" si="5"/>
        <v>347</v>
      </c>
      <c r="B359" s="511" t="s">
        <v>374</v>
      </c>
      <c r="C359" s="512"/>
      <c r="D359" s="513"/>
      <c r="E359" s="514"/>
      <c r="F359" s="514"/>
      <c r="G359" s="514"/>
      <c r="H359" s="514"/>
      <c r="I359" s="514"/>
      <c r="J359" s="515"/>
      <c r="K359" s="527" t="s">
        <v>161</v>
      </c>
      <c r="L359" s="528"/>
      <c r="M359" s="528"/>
      <c r="N359" s="528"/>
      <c r="O359" s="529"/>
      <c r="P359" s="516" t="s">
        <v>161</v>
      </c>
      <c r="Q359" s="517"/>
      <c r="R359" s="517"/>
      <c r="S359" s="517"/>
      <c r="T359" s="517"/>
      <c r="U359" s="517"/>
      <c r="V359" s="517"/>
      <c r="W359" s="517"/>
      <c r="X359" s="518"/>
      <c r="Y359" s="519">
        <v>0</v>
      </c>
      <c r="Z359" s="520"/>
      <c r="AA359" s="520"/>
      <c r="AB359" s="521">
        <v>0</v>
      </c>
      <c r="AC359" s="522"/>
      <c r="AD359" s="523"/>
      <c r="AE359" s="524" t="s">
        <v>161</v>
      </c>
      <c r="AF359" s="525"/>
      <c r="AG359" s="525"/>
      <c r="AH359" s="525"/>
      <c r="AI359" s="525"/>
      <c r="AJ359" s="525"/>
      <c r="AK359" s="525"/>
      <c r="AL359" s="525"/>
      <c r="AM359" s="526"/>
    </row>
    <row r="360" spans="1:39" ht="39.950000000000003" customHeight="1" x14ac:dyDescent="0.25">
      <c r="A360" s="89">
        <f t="shared" si="5"/>
        <v>348</v>
      </c>
      <c r="B360" s="511" t="s">
        <v>374</v>
      </c>
      <c r="C360" s="512"/>
      <c r="D360" s="513"/>
      <c r="E360" s="514"/>
      <c r="F360" s="514"/>
      <c r="G360" s="514"/>
      <c r="H360" s="514"/>
      <c r="I360" s="514"/>
      <c r="J360" s="515"/>
      <c r="K360" s="527" t="s">
        <v>161</v>
      </c>
      <c r="L360" s="528"/>
      <c r="M360" s="528"/>
      <c r="N360" s="528"/>
      <c r="O360" s="529"/>
      <c r="P360" s="516" t="s">
        <v>161</v>
      </c>
      <c r="Q360" s="517"/>
      <c r="R360" s="517"/>
      <c r="S360" s="517"/>
      <c r="T360" s="517"/>
      <c r="U360" s="517"/>
      <c r="V360" s="517"/>
      <c r="W360" s="517"/>
      <c r="X360" s="518"/>
      <c r="Y360" s="519">
        <v>0</v>
      </c>
      <c r="Z360" s="520"/>
      <c r="AA360" s="520"/>
      <c r="AB360" s="521">
        <v>0</v>
      </c>
      <c r="AC360" s="522"/>
      <c r="AD360" s="523"/>
      <c r="AE360" s="524" t="s">
        <v>161</v>
      </c>
      <c r="AF360" s="525"/>
      <c r="AG360" s="525"/>
      <c r="AH360" s="525"/>
      <c r="AI360" s="525"/>
      <c r="AJ360" s="525"/>
      <c r="AK360" s="525"/>
      <c r="AL360" s="525"/>
      <c r="AM360" s="526"/>
    </row>
    <row r="361" spans="1:39" ht="39.950000000000003" customHeight="1" x14ac:dyDescent="0.25">
      <c r="A361" s="89">
        <f t="shared" si="5"/>
        <v>349</v>
      </c>
      <c r="B361" s="511" t="s">
        <v>374</v>
      </c>
      <c r="C361" s="512"/>
      <c r="D361" s="513"/>
      <c r="E361" s="514"/>
      <c r="F361" s="514"/>
      <c r="G361" s="514"/>
      <c r="H361" s="514"/>
      <c r="I361" s="514"/>
      <c r="J361" s="515"/>
      <c r="K361" s="527" t="s">
        <v>161</v>
      </c>
      <c r="L361" s="528"/>
      <c r="M361" s="528"/>
      <c r="N361" s="528"/>
      <c r="O361" s="529"/>
      <c r="P361" s="516" t="s">
        <v>161</v>
      </c>
      <c r="Q361" s="517"/>
      <c r="R361" s="517"/>
      <c r="S361" s="517"/>
      <c r="T361" s="517"/>
      <c r="U361" s="517"/>
      <c r="V361" s="517"/>
      <c r="W361" s="517"/>
      <c r="X361" s="518"/>
      <c r="Y361" s="519">
        <v>0</v>
      </c>
      <c r="Z361" s="520"/>
      <c r="AA361" s="520"/>
      <c r="AB361" s="521">
        <v>0</v>
      </c>
      <c r="AC361" s="522"/>
      <c r="AD361" s="523"/>
      <c r="AE361" s="524" t="s">
        <v>161</v>
      </c>
      <c r="AF361" s="525"/>
      <c r="AG361" s="525"/>
      <c r="AH361" s="525"/>
      <c r="AI361" s="525"/>
      <c r="AJ361" s="525"/>
      <c r="AK361" s="525"/>
      <c r="AL361" s="525"/>
      <c r="AM361" s="526"/>
    </row>
    <row r="362" spans="1:39" ht="39.950000000000003" customHeight="1" x14ac:dyDescent="0.25">
      <c r="A362" s="89">
        <f t="shared" si="5"/>
        <v>350</v>
      </c>
      <c r="B362" s="511" t="s">
        <v>374</v>
      </c>
      <c r="C362" s="512"/>
      <c r="D362" s="513"/>
      <c r="E362" s="514"/>
      <c r="F362" s="514"/>
      <c r="G362" s="514"/>
      <c r="H362" s="514"/>
      <c r="I362" s="514"/>
      <c r="J362" s="515"/>
      <c r="K362" s="527" t="s">
        <v>161</v>
      </c>
      <c r="L362" s="528"/>
      <c r="M362" s="528"/>
      <c r="N362" s="528"/>
      <c r="O362" s="529"/>
      <c r="P362" s="516" t="s">
        <v>161</v>
      </c>
      <c r="Q362" s="517"/>
      <c r="R362" s="517"/>
      <c r="S362" s="517"/>
      <c r="T362" s="517"/>
      <c r="U362" s="517"/>
      <c r="V362" s="517"/>
      <c r="W362" s="517"/>
      <c r="X362" s="518"/>
      <c r="Y362" s="519">
        <v>0</v>
      </c>
      <c r="Z362" s="520"/>
      <c r="AA362" s="520"/>
      <c r="AB362" s="521">
        <v>0</v>
      </c>
      <c r="AC362" s="522"/>
      <c r="AD362" s="523"/>
      <c r="AE362" s="524" t="s">
        <v>161</v>
      </c>
      <c r="AF362" s="525"/>
      <c r="AG362" s="525"/>
      <c r="AH362" s="525"/>
      <c r="AI362" s="525"/>
      <c r="AJ362" s="525"/>
      <c r="AK362" s="525"/>
      <c r="AL362" s="525"/>
      <c r="AM362" s="526"/>
    </row>
    <row r="363" spans="1:39" ht="39.950000000000003" customHeight="1" x14ac:dyDescent="0.25">
      <c r="A363" s="89">
        <f t="shared" si="5"/>
        <v>351</v>
      </c>
      <c r="B363" s="511" t="s">
        <v>374</v>
      </c>
      <c r="C363" s="512"/>
      <c r="D363" s="513"/>
      <c r="E363" s="514"/>
      <c r="F363" s="514"/>
      <c r="G363" s="514"/>
      <c r="H363" s="514"/>
      <c r="I363" s="514"/>
      <c r="J363" s="515"/>
      <c r="K363" s="527" t="s">
        <v>161</v>
      </c>
      <c r="L363" s="528"/>
      <c r="M363" s="528"/>
      <c r="N363" s="528"/>
      <c r="O363" s="529"/>
      <c r="P363" s="516" t="s">
        <v>161</v>
      </c>
      <c r="Q363" s="517"/>
      <c r="R363" s="517"/>
      <c r="S363" s="517"/>
      <c r="T363" s="517"/>
      <c r="U363" s="517"/>
      <c r="V363" s="517"/>
      <c r="W363" s="517"/>
      <c r="X363" s="518"/>
      <c r="Y363" s="519">
        <v>0</v>
      </c>
      <c r="Z363" s="520"/>
      <c r="AA363" s="520"/>
      <c r="AB363" s="521">
        <v>0</v>
      </c>
      <c r="AC363" s="522"/>
      <c r="AD363" s="523"/>
      <c r="AE363" s="524" t="s">
        <v>161</v>
      </c>
      <c r="AF363" s="525"/>
      <c r="AG363" s="525"/>
      <c r="AH363" s="525"/>
      <c r="AI363" s="525"/>
      <c r="AJ363" s="525"/>
      <c r="AK363" s="525"/>
      <c r="AL363" s="525"/>
      <c r="AM363" s="526"/>
    </row>
    <row r="364" spans="1:39" ht="39.950000000000003" customHeight="1" x14ac:dyDescent="0.25">
      <c r="A364" s="89">
        <f t="shared" si="5"/>
        <v>352</v>
      </c>
      <c r="B364" s="511" t="s">
        <v>374</v>
      </c>
      <c r="C364" s="512"/>
      <c r="D364" s="513"/>
      <c r="E364" s="514"/>
      <c r="F364" s="514"/>
      <c r="G364" s="514"/>
      <c r="H364" s="514"/>
      <c r="I364" s="514"/>
      <c r="J364" s="515"/>
      <c r="K364" s="527" t="s">
        <v>161</v>
      </c>
      <c r="L364" s="528"/>
      <c r="M364" s="528"/>
      <c r="N364" s="528"/>
      <c r="O364" s="529"/>
      <c r="P364" s="516" t="s">
        <v>161</v>
      </c>
      <c r="Q364" s="517"/>
      <c r="R364" s="517"/>
      <c r="S364" s="517"/>
      <c r="T364" s="517"/>
      <c r="U364" s="517"/>
      <c r="V364" s="517"/>
      <c r="W364" s="517"/>
      <c r="X364" s="518"/>
      <c r="Y364" s="519">
        <v>0</v>
      </c>
      <c r="Z364" s="520"/>
      <c r="AA364" s="520"/>
      <c r="AB364" s="521">
        <v>0</v>
      </c>
      <c r="AC364" s="522"/>
      <c r="AD364" s="523"/>
      <c r="AE364" s="524" t="s">
        <v>161</v>
      </c>
      <c r="AF364" s="525"/>
      <c r="AG364" s="525"/>
      <c r="AH364" s="525"/>
      <c r="AI364" s="525"/>
      <c r="AJ364" s="525"/>
      <c r="AK364" s="525"/>
      <c r="AL364" s="525"/>
      <c r="AM364" s="526"/>
    </row>
    <row r="365" spans="1:39" ht="39.950000000000003" customHeight="1" x14ac:dyDescent="0.25">
      <c r="A365" s="89">
        <f t="shared" si="5"/>
        <v>353</v>
      </c>
      <c r="B365" s="511" t="s">
        <v>374</v>
      </c>
      <c r="C365" s="512"/>
      <c r="D365" s="513"/>
      <c r="E365" s="514"/>
      <c r="F365" s="514"/>
      <c r="G365" s="514"/>
      <c r="H365" s="514"/>
      <c r="I365" s="514"/>
      <c r="J365" s="515"/>
      <c r="K365" s="527" t="s">
        <v>161</v>
      </c>
      <c r="L365" s="528"/>
      <c r="M365" s="528"/>
      <c r="N365" s="528"/>
      <c r="O365" s="529"/>
      <c r="P365" s="516" t="s">
        <v>161</v>
      </c>
      <c r="Q365" s="517"/>
      <c r="R365" s="517"/>
      <c r="S365" s="517"/>
      <c r="T365" s="517"/>
      <c r="U365" s="517"/>
      <c r="V365" s="517"/>
      <c r="W365" s="517"/>
      <c r="X365" s="518"/>
      <c r="Y365" s="519">
        <v>0</v>
      </c>
      <c r="Z365" s="520"/>
      <c r="AA365" s="520"/>
      <c r="AB365" s="521">
        <v>0</v>
      </c>
      <c r="AC365" s="522"/>
      <c r="AD365" s="523"/>
      <c r="AE365" s="524" t="s">
        <v>161</v>
      </c>
      <c r="AF365" s="525"/>
      <c r="AG365" s="525"/>
      <c r="AH365" s="525"/>
      <c r="AI365" s="525"/>
      <c r="AJ365" s="525"/>
      <c r="AK365" s="525"/>
      <c r="AL365" s="525"/>
      <c r="AM365" s="526"/>
    </row>
    <row r="366" spans="1:39" ht="39.950000000000003" customHeight="1" x14ac:dyDescent="0.25">
      <c r="A366" s="89">
        <f t="shared" si="5"/>
        <v>354</v>
      </c>
      <c r="B366" s="511" t="s">
        <v>374</v>
      </c>
      <c r="C366" s="512"/>
      <c r="D366" s="513"/>
      <c r="E366" s="514"/>
      <c r="F366" s="514"/>
      <c r="G366" s="514"/>
      <c r="H366" s="514"/>
      <c r="I366" s="514"/>
      <c r="J366" s="515"/>
      <c r="K366" s="527" t="s">
        <v>161</v>
      </c>
      <c r="L366" s="528"/>
      <c r="M366" s="528"/>
      <c r="N366" s="528"/>
      <c r="O366" s="529"/>
      <c r="P366" s="516" t="s">
        <v>161</v>
      </c>
      <c r="Q366" s="517"/>
      <c r="R366" s="517"/>
      <c r="S366" s="517"/>
      <c r="T366" s="517"/>
      <c r="U366" s="517"/>
      <c r="V366" s="517"/>
      <c r="W366" s="517"/>
      <c r="X366" s="518"/>
      <c r="Y366" s="519">
        <v>0</v>
      </c>
      <c r="Z366" s="520"/>
      <c r="AA366" s="520"/>
      <c r="AB366" s="521">
        <v>0</v>
      </c>
      <c r="AC366" s="522"/>
      <c r="AD366" s="523"/>
      <c r="AE366" s="524" t="s">
        <v>161</v>
      </c>
      <c r="AF366" s="525"/>
      <c r="AG366" s="525"/>
      <c r="AH366" s="525"/>
      <c r="AI366" s="525"/>
      <c r="AJ366" s="525"/>
      <c r="AK366" s="525"/>
      <c r="AL366" s="525"/>
      <c r="AM366" s="526"/>
    </row>
    <row r="367" spans="1:39" ht="39.950000000000003" customHeight="1" x14ac:dyDescent="0.25">
      <c r="A367" s="89">
        <f t="shared" si="5"/>
        <v>355</v>
      </c>
      <c r="B367" s="511" t="s">
        <v>374</v>
      </c>
      <c r="C367" s="512"/>
      <c r="D367" s="513"/>
      <c r="E367" s="514"/>
      <c r="F367" s="514"/>
      <c r="G367" s="514"/>
      <c r="H367" s="514"/>
      <c r="I367" s="514"/>
      <c r="J367" s="515"/>
      <c r="K367" s="527" t="s">
        <v>161</v>
      </c>
      <c r="L367" s="528"/>
      <c r="M367" s="528"/>
      <c r="N367" s="528"/>
      <c r="O367" s="529"/>
      <c r="P367" s="516" t="s">
        <v>161</v>
      </c>
      <c r="Q367" s="517"/>
      <c r="R367" s="517"/>
      <c r="S367" s="517"/>
      <c r="T367" s="517"/>
      <c r="U367" s="517"/>
      <c r="V367" s="517"/>
      <c r="W367" s="517"/>
      <c r="X367" s="518"/>
      <c r="Y367" s="519">
        <v>0</v>
      </c>
      <c r="Z367" s="520"/>
      <c r="AA367" s="520"/>
      <c r="AB367" s="521">
        <v>0</v>
      </c>
      <c r="AC367" s="522"/>
      <c r="AD367" s="523"/>
      <c r="AE367" s="524" t="s">
        <v>161</v>
      </c>
      <c r="AF367" s="525"/>
      <c r="AG367" s="525"/>
      <c r="AH367" s="525"/>
      <c r="AI367" s="525"/>
      <c r="AJ367" s="525"/>
      <c r="AK367" s="525"/>
      <c r="AL367" s="525"/>
      <c r="AM367" s="526"/>
    </row>
    <row r="368" spans="1:39" ht="39.950000000000003" customHeight="1" x14ac:dyDescent="0.25">
      <c r="A368" s="89">
        <f t="shared" si="5"/>
        <v>356</v>
      </c>
      <c r="B368" s="511" t="s">
        <v>374</v>
      </c>
      <c r="C368" s="512"/>
      <c r="D368" s="513"/>
      <c r="E368" s="514"/>
      <c r="F368" s="514"/>
      <c r="G368" s="514"/>
      <c r="H368" s="514"/>
      <c r="I368" s="514"/>
      <c r="J368" s="515"/>
      <c r="K368" s="527" t="s">
        <v>161</v>
      </c>
      <c r="L368" s="528"/>
      <c r="M368" s="528"/>
      <c r="N368" s="528"/>
      <c r="O368" s="529"/>
      <c r="P368" s="516" t="s">
        <v>161</v>
      </c>
      <c r="Q368" s="517"/>
      <c r="R368" s="517"/>
      <c r="S368" s="517"/>
      <c r="T368" s="517"/>
      <c r="U368" s="517"/>
      <c r="V368" s="517"/>
      <c r="W368" s="517"/>
      <c r="X368" s="518"/>
      <c r="Y368" s="519">
        <v>0</v>
      </c>
      <c r="Z368" s="520"/>
      <c r="AA368" s="520"/>
      <c r="AB368" s="521">
        <v>0</v>
      </c>
      <c r="AC368" s="522"/>
      <c r="AD368" s="523"/>
      <c r="AE368" s="524" t="s">
        <v>161</v>
      </c>
      <c r="AF368" s="525"/>
      <c r="AG368" s="525"/>
      <c r="AH368" s="525"/>
      <c r="AI368" s="525"/>
      <c r="AJ368" s="525"/>
      <c r="AK368" s="525"/>
      <c r="AL368" s="525"/>
      <c r="AM368" s="526"/>
    </row>
    <row r="369" spans="1:39" ht="39.950000000000003" customHeight="1" x14ac:dyDescent="0.25">
      <c r="A369" s="89">
        <f t="shared" si="5"/>
        <v>357</v>
      </c>
      <c r="B369" s="511" t="s">
        <v>374</v>
      </c>
      <c r="C369" s="512"/>
      <c r="D369" s="513"/>
      <c r="E369" s="514"/>
      <c r="F369" s="514"/>
      <c r="G369" s="514"/>
      <c r="H369" s="514"/>
      <c r="I369" s="514"/>
      <c r="J369" s="515"/>
      <c r="K369" s="527" t="s">
        <v>161</v>
      </c>
      <c r="L369" s="528"/>
      <c r="M369" s="528"/>
      <c r="N369" s="528"/>
      <c r="O369" s="529"/>
      <c r="P369" s="516" t="s">
        <v>161</v>
      </c>
      <c r="Q369" s="517"/>
      <c r="R369" s="517"/>
      <c r="S369" s="517"/>
      <c r="T369" s="517"/>
      <c r="U369" s="517"/>
      <c r="V369" s="517"/>
      <c r="W369" s="517"/>
      <c r="X369" s="518"/>
      <c r="Y369" s="519">
        <v>0</v>
      </c>
      <c r="Z369" s="520"/>
      <c r="AA369" s="520"/>
      <c r="AB369" s="521">
        <v>0</v>
      </c>
      <c r="AC369" s="522"/>
      <c r="AD369" s="523"/>
      <c r="AE369" s="524" t="s">
        <v>161</v>
      </c>
      <c r="AF369" s="525"/>
      <c r="AG369" s="525"/>
      <c r="AH369" s="525"/>
      <c r="AI369" s="525"/>
      <c r="AJ369" s="525"/>
      <c r="AK369" s="525"/>
      <c r="AL369" s="525"/>
      <c r="AM369" s="526"/>
    </row>
    <row r="370" spans="1:39" ht="39.950000000000003" customHeight="1" x14ac:dyDescent="0.25">
      <c r="A370" s="89">
        <f t="shared" si="5"/>
        <v>358</v>
      </c>
      <c r="B370" s="511" t="s">
        <v>374</v>
      </c>
      <c r="C370" s="512"/>
      <c r="D370" s="513"/>
      <c r="E370" s="514"/>
      <c r="F370" s="514"/>
      <c r="G370" s="514"/>
      <c r="H370" s="514"/>
      <c r="I370" s="514"/>
      <c r="J370" s="515"/>
      <c r="K370" s="527" t="s">
        <v>161</v>
      </c>
      <c r="L370" s="528"/>
      <c r="M370" s="528"/>
      <c r="N370" s="528"/>
      <c r="O370" s="529"/>
      <c r="P370" s="516" t="s">
        <v>161</v>
      </c>
      <c r="Q370" s="517"/>
      <c r="R370" s="517"/>
      <c r="S370" s="517"/>
      <c r="T370" s="517"/>
      <c r="U370" s="517"/>
      <c r="V370" s="517"/>
      <c r="W370" s="517"/>
      <c r="X370" s="518"/>
      <c r="Y370" s="519">
        <v>0</v>
      </c>
      <c r="Z370" s="520"/>
      <c r="AA370" s="520"/>
      <c r="AB370" s="521">
        <v>0</v>
      </c>
      <c r="AC370" s="522"/>
      <c r="AD370" s="523"/>
      <c r="AE370" s="524" t="s">
        <v>161</v>
      </c>
      <c r="AF370" s="525"/>
      <c r="AG370" s="525"/>
      <c r="AH370" s="525"/>
      <c r="AI370" s="525"/>
      <c r="AJ370" s="525"/>
      <c r="AK370" s="525"/>
      <c r="AL370" s="525"/>
      <c r="AM370" s="526"/>
    </row>
    <row r="371" spans="1:39" ht="39.950000000000003" customHeight="1" x14ac:dyDescent="0.25">
      <c r="A371" s="89">
        <f t="shared" si="5"/>
        <v>359</v>
      </c>
      <c r="B371" s="511" t="s">
        <v>374</v>
      </c>
      <c r="C371" s="512"/>
      <c r="D371" s="513"/>
      <c r="E371" s="514"/>
      <c r="F371" s="514"/>
      <c r="G371" s="514"/>
      <c r="H371" s="514"/>
      <c r="I371" s="514"/>
      <c r="J371" s="515"/>
      <c r="K371" s="527" t="s">
        <v>161</v>
      </c>
      <c r="L371" s="528"/>
      <c r="M371" s="528"/>
      <c r="N371" s="528"/>
      <c r="O371" s="529"/>
      <c r="P371" s="516" t="s">
        <v>161</v>
      </c>
      <c r="Q371" s="517"/>
      <c r="R371" s="517"/>
      <c r="S371" s="517"/>
      <c r="T371" s="517"/>
      <c r="U371" s="517"/>
      <c r="V371" s="517"/>
      <c r="W371" s="517"/>
      <c r="X371" s="518"/>
      <c r="Y371" s="519">
        <v>0</v>
      </c>
      <c r="Z371" s="520"/>
      <c r="AA371" s="520"/>
      <c r="AB371" s="521">
        <v>0</v>
      </c>
      <c r="AC371" s="522"/>
      <c r="AD371" s="523"/>
      <c r="AE371" s="524" t="s">
        <v>161</v>
      </c>
      <c r="AF371" s="525"/>
      <c r="AG371" s="525"/>
      <c r="AH371" s="525"/>
      <c r="AI371" s="525"/>
      <c r="AJ371" s="525"/>
      <c r="AK371" s="525"/>
      <c r="AL371" s="525"/>
      <c r="AM371" s="526"/>
    </row>
    <row r="372" spans="1:39" ht="39.950000000000003" customHeight="1" x14ac:dyDescent="0.25">
      <c r="A372" s="89">
        <f t="shared" si="5"/>
        <v>360</v>
      </c>
      <c r="B372" s="511" t="s">
        <v>374</v>
      </c>
      <c r="C372" s="512"/>
      <c r="D372" s="513"/>
      <c r="E372" s="514"/>
      <c r="F372" s="514"/>
      <c r="G372" s="514"/>
      <c r="H372" s="514"/>
      <c r="I372" s="514"/>
      <c r="J372" s="515"/>
      <c r="K372" s="527" t="s">
        <v>161</v>
      </c>
      <c r="L372" s="528"/>
      <c r="M372" s="528"/>
      <c r="N372" s="528"/>
      <c r="O372" s="529"/>
      <c r="P372" s="516" t="s">
        <v>161</v>
      </c>
      <c r="Q372" s="517"/>
      <c r="R372" s="517"/>
      <c r="S372" s="517"/>
      <c r="T372" s="517"/>
      <c r="U372" s="517"/>
      <c r="V372" s="517"/>
      <c r="W372" s="517"/>
      <c r="X372" s="518"/>
      <c r="Y372" s="519">
        <v>0</v>
      </c>
      <c r="Z372" s="520"/>
      <c r="AA372" s="520"/>
      <c r="AB372" s="521">
        <v>0</v>
      </c>
      <c r="AC372" s="522"/>
      <c r="AD372" s="523"/>
      <c r="AE372" s="524" t="s">
        <v>161</v>
      </c>
      <c r="AF372" s="525"/>
      <c r="AG372" s="525"/>
      <c r="AH372" s="525"/>
      <c r="AI372" s="525"/>
      <c r="AJ372" s="525"/>
      <c r="AK372" s="525"/>
      <c r="AL372" s="525"/>
      <c r="AM372" s="526"/>
    </row>
    <row r="373" spans="1:39" ht="39.950000000000003" customHeight="1" x14ac:dyDescent="0.25">
      <c r="A373" s="89">
        <f t="shared" si="5"/>
        <v>361</v>
      </c>
      <c r="B373" s="511" t="s">
        <v>374</v>
      </c>
      <c r="C373" s="512"/>
      <c r="D373" s="513"/>
      <c r="E373" s="514"/>
      <c r="F373" s="514"/>
      <c r="G373" s="514"/>
      <c r="H373" s="514"/>
      <c r="I373" s="514"/>
      <c r="J373" s="515"/>
      <c r="K373" s="527" t="s">
        <v>161</v>
      </c>
      <c r="L373" s="528"/>
      <c r="M373" s="528"/>
      <c r="N373" s="528"/>
      <c r="O373" s="529"/>
      <c r="P373" s="516" t="s">
        <v>161</v>
      </c>
      <c r="Q373" s="517"/>
      <c r="R373" s="517"/>
      <c r="S373" s="517"/>
      <c r="T373" s="517"/>
      <c r="U373" s="517"/>
      <c r="V373" s="517"/>
      <c r="W373" s="517"/>
      <c r="X373" s="518"/>
      <c r="Y373" s="519">
        <v>0</v>
      </c>
      <c r="Z373" s="520"/>
      <c r="AA373" s="520"/>
      <c r="AB373" s="521">
        <v>0</v>
      </c>
      <c r="AC373" s="522"/>
      <c r="AD373" s="523"/>
      <c r="AE373" s="524" t="s">
        <v>161</v>
      </c>
      <c r="AF373" s="525"/>
      <c r="AG373" s="525"/>
      <c r="AH373" s="525"/>
      <c r="AI373" s="525"/>
      <c r="AJ373" s="525"/>
      <c r="AK373" s="525"/>
      <c r="AL373" s="525"/>
      <c r="AM373" s="526"/>
    </row>
    <row r="374" spans="1:39" ht="39.950000000000003" customHeight="1" x14ac:dyDescent="0.25">
      <c r="A374" s="89">
        <f t="shared" si="5"/>
        <v>362</v>
      </c>
      <c r="B374" s="511" t="s">
        <v>374</v>
      </c>
      <c r="C374" s="512"/>
      <c r="D374" s="513"/>
      <c r="E374" s="514"/>
      <c r="F374" s="514"/>
      <c r="G374" s="514"/>
      <c r="H374" s="514"/>
      <c r="I374" s="514"/>
      <c r="J374" s="515"/>
      <c r="K374" s="527" t="s">
        <v>161</v>
      </c>
      <c r="L374" s="528"/>
      <c r="M374" s="528"/>
      <c r="N374" s="528"/>
      <c r="O374" s="529"/>
      <c r="P374" s="516" t="s">
        <v>161</v>
      </c>
      <c r="Q374" s="517"/>
      <c r="R374" s="517"/>
      <c r="S374" s="517"/>
      <c r="T374" s="517"/>
      <c r="U374" s="517"/>
      <c r="V374" s="517"/>
      <c r="W374" s="517"/>
      <c r="X374" s="518"/>
      <c r="Y374" s="519">
        <v>0</v>
      </c>
      <c r="Z374" s="520"/>
      <c r="AA374" s="520"/>
      <c r="AB374" s="521">
        <v>0</v>
      </c>
      <c r="AC374" s="522"/>
      <c r="AD374" s="523"/>
      <c r="AE374" s="524" t="s">
        <v>161</v>
      </c>
      <c r="AF374" s="525"/>
      <c r="AG374" s="525"/>
      <c r="AH374" s="525"/>
      <c r="AI374" s="525"/>
      <c r="AJ374" s="525"/>
      <c r="AK374" s="525"/>
      <c r="AL374" s="525"/>
      <c r="AM374" s="526"/>
    </row>
    <row r="375" spans="1:39" ht="39.950000000000003" customHeight="1" x14ac:dyDescent="0.25">
      <c r="A375" s="89">
        <f t="shared" si="5"/>
        <v>363</v>
      </c>
      <c r="B375" s="511" t="s">
        <v>374</v>
      </c>
      <c r="C375" s="512"/>
      <c r="D375" s="513"/>
      <c r="E375" s="514"/>
      <c r="F375" s="514"/>
      <c r="G375" s="514"/>
      <c r="H375" s="514"/>
      <c r="I375" s="514"/>
      <c r="J375" s="515"/>
      <c r="K375" s="527" t="s">
        <v>161</v>
      </c>
      <c r="L375" s="528"/>
      <c r="M375" s="528"/>
      <c r="N375" s="528"/>
      <c r="O375" s="529"/>
      <c r="P375" s="516" t="s">
        <v>161</v>
      </c>
      <c r="Q375" s="517"/>
      <c r="R375" s="517"/>
      <c r="S375" s="517"/>
      <c r="T375" s="517"/>
      <c r="U375" s="517"/>
      <c r="V375" s="517"/>
      <c r="W375" s="517"/>
      <c r="X375" s="518"/>
      <c r="Y375" s="519">
        <v>0</v>
      </c>
      <c r="Z375" s="520"/>
      <c r="AA375" s="520"/>
      <c r="AB375" s="521">
        <v>0</v>
      </c>
      <c r="AC375" s="522"/>
      <c r="AD375" s="523"/>
      <c r="AE375" s="524" t="s">
        <v>161</v>
      </c>
      <c r="AF375" s="525"/>
      <c r="AG375" s="525"/>
      <c r="AH375" s="525"/>
      <c r="AI375" s="525"/>
      <c r="AJ375" s="525"/>
      <c r="AK375" s="525"/>
      <c r="AL375" s="525"/>
      <c r="AM375" s="526"/>
    </row>
    <row r="376" spans="1:39" ht="39.950000000000003" customHeight="1" x14ac:dyDescent="0.25">
      <c r="A376" s="89">
        <f t="shared" si="5"/>
        <v>364</v>
      </c>
      <c r="B376" s="511" t="s">
        <v>374</v>
      </c>
      <c r="C376" s="512"/>
      <c r="D376" s="513"/>
      <c r="E376" s="514"/>
      <c r="F376" s="514"/>
      <c r="G376" s="514"/>
      <c r="H376" s="514"/>
      <c r="I376" s="514"/>
      <c r="J376" s="515"/>
      <c r="K376" s="527" t="s">
        <v>161</v>
      </c>
      <c r="L376" s="528"/>
      <c r="M376" s="528"/>
      <c r="N376" s="528"/>
      <c r="O376" s="529"/>
      <c r="P376" s="516" t="s">
        <v>161</v>
      </c>
      <c r="Q376" s="517"/>
      <c r="R376" s="517"/>
      <c r="S376" s="517"/>
      <c r="T376" s="517"/>
      <c r="U376" s="517"/>
      <c r="V376" s="517"/>
      <c r="W376" s="517"/>
      <c r="X376" s="518"/>
      <c r="Y376" s="519">
        <v>0</v>
      </c>
      <c r="Z376" s="520"/>
      <c r="AA376" s="520"/>
      <c r="AB376" s="521">
        <v>0</v>
      </c>
      <c r="AC376" s="522"/>
      <c r="AD376" s="523"/>
      <c r="AE376" s="524" t="s">
        <v>161</v>
      </c>
      <c r="AF376" s="525"/>
      <c r="AG376" s="525"/>
      <c r="AH376" s="525"/>
      <c r="AI376" s="525"/>
      <c r="AJ376" s="525"/>
      <c r="AK376" s="525"/>
      <c r="AL376" s="525"/>
      <c r="AM376" s="526"/>
    </row>
    <row r="377" spans="1:39" ht="39.950000000000003" customHeight="1" x14ac:dyDescent="0.25">
      <c r="A377" s="89">
        <f t="shared" si="5"/>
        <v>365</v>
      </c>
      <c r="B377" s="511" t="s">
        <v>374</v>
      </c>
      <c r="C377" s="512"/>
      <c r="D377" s="513"/>
      <c r="E377" s="514"/>
      <c r="F377" s="514"/>
      <c r="G377" s="514"/>
      <c r="H377" s="514"/>
      <c r="I377" s="514"/>
      <c r="J377" s="515"/>
      <c r="K377" s="527" t="s">
        <v>161</v>
      </c>
      <c r="L377" s="528"/>
      <c r="M377" s="528"/>
      <c r="N377" s="528"/>
      <c r="O377" s="529"/>
      <c r="P377" s="516" t="s">
        <v>161</v>
      </c>
      <c r="Q377" s="517"/>
      <c r="R377" s="517"/>
      <c r="S377" s="517"/>
      <c r="T377" s="517"/>
      <c r="U377" s="517"/>
      <c r="V377" s="517"/>
      <c r="W377" s="517"/>
      <c r="X377" s="518"/>
      <c r="Y377" s="519">
        <v>0</v>
      </c>
      <c r="Z377" s="520"/>
      <c r="AA377" s="520"/>
      <c r="AB377" s="521">
        <v>0</v>
      </c>
      <c r="AC377" s="522"/>
      <c r="AD377" s="523"/>
      <c r="AE377" s="524" t="s">
        <v>161</v>
      </c>
      <c r="AF377" s="525"/>
      <c r="AG377" s="525"/>
      <c r="AH377" s="525"/>
      <c r="AI377" s="525"/>
      <c r="AJ377" s="525"/>
      <c r="AK377" s="525"/>
      <c r="AL377" s="525"/>
      <c r="AM377" s="526"/>
    </row>
    <row r="378" spans="1:39" ht="39.950000000000003" customHeight="1" x14ac:dyDescent="0.25">
      <c r="A378" s="89">
        <f t="shared" si="5"/>
        <v>366</v>
      </c>
      <c r="B378" s="511" t="s">
        <v>374</v>
      </c>
      <c r="C378" s="512"/>
      <c r="D378" s="513"/>
      <c r="E378" s="514"/>
      <c r="F378" s="514"/>
      <c r="G378" s="514"/>
      <c r="H378" s="514"/>
      <c r="I378" s="514"/>
      <c r="J378" s="515"/>
      <c r="K378" s="527" t="s">
        <v>161</v>
      </c>
      <c r="L378" s="528"/>
      <c r="M378" s="528"/>
      <c r="N378" s="528"/>
      <c r="O378" s="529"/>
      <c r="P378" s="516" t="s">
        <v>161</v>
      </c>
      <c r="Q378" s="517"/>
      <c r="R378" s="517"/>
      <c r="S378" s="517"/>
      <c r="T378" s="517"/>
      <c r="U378" s="517"/>
      <c r="V378" s="517"/>
      <c r="W378" s="517"/>
      <c r="X378" s="518"/>
      <c r="Y378" s="519">
        <v>0</v>
      </c>
      <c r="Z378" s="520"/>
      <c r="AA378" s="520"/>
      <c r="AB378" s="521">
        <v>0</v>
      </c>
      <c r="AC378" s="522"/>
      <c r="AD378" s="523"/>
      <c r="AE378" s="524" t="s">
        <v>161</v>
      </c>
      <c r="AF378" s="525"/>
      <c r="AG378" s="525"/>
      <c r="AH378" s="525"/>
      <c r="AI378" s="525"/>
      <c r="AJ378" s="525"/>
      <c r="AK378" s="525"/>
      <c r="AL378" s="525"/>
      <c r="AM378" s="526"/>
    </row>
    <row r="379" spans="1:39" ht="39.950000000000003" customHeight="1" x14ac:dyDescent="0.25">
      <c r="A379" s="89">
        <f t="shared" si="5"/>
        <v>367</v>
      </c>
      <c r="B379" s="511" t="s">
        <v>374</v>
      </c>
      <c r="C379" s="512"/>
      <c r="D379" s="513"/>
      <c r="E379" s="514"/>
      <c r="F379" s="514"/>
      <c r="G379" s="514"/>
      <c r="H379" s="514"/>
      <c r="I379" s="514"/>
      <c r="J379" s="515"/>
      <c r="K379" s="527" t="s">
        <v>161</v>
      </c>
      <c r="L379" s="528"/>
      <c r="M379" s="528"/>
      <c r="N379" s="528"/>
      <c r="O379" s="529"/>
      <c r="P379" s="516" t="s">
        <v>161</v>
      </c>
      <c r="Q379" s="517"/>
      <c r="R379" s="517"/>
      <c r="S379" s="517"/>
      <c r="T379" s="517"/>
      <c r="U379" s="517"/>
      <c r="V379" s="517"/>
      <c r="W379" s="517"/>
      <c r="X379" s="518"/>
      <c r="Y379" s="519">
        <v>0</v>
      </c>
      <c r="Z379" s="520"/>
      <c r="AA379" s="520"/>
      <c r="AB379" s="521">
        <v>0</v>
      </c>
      <c r="AC379" s="522"/>
      <c r="AD379" s="523"/>
      <c r="AE379" s="524" t="s">
        <v>161</v>
      </c>
      <c r="AF379" s="525"/>
      <c r="AG379" s="525"/>
      <c r="AH379" s="525"/>
      <c r="AI379" s="525"/>
      <c r="AJ379" s="525"/>
      <c r="AK379" s="525"/>
      <c r="AL379" s="525"/>
      <c r="AM379" s="526"/>
    </row>
    <row r="380" spans="1:39" ht="39.950000000000003" customHeight="1" x14ac:dyDescent="0.25">
      <c r="A380" s="89">
        <f t="shared" si="5"/>
        <v>368</v>
      </c>
      <c r="B380" s="511" t="s">
        <v>374</v>
      </c>
      <c r="C380" s="512"/>
      <c r="D380" s="513"/>
      <c r="E380" s="514"/>
      <c r="F380" s="514"/>
      <c r="G380" s="514"/>
      <c r="H380" s="514"/>
      <c r="I380" s="514"/>
      <c r="J380" s="515"/>
      <c r="K380" s="527" t="s">
        <v>161</v>
      </c>
      <c r="L380" s="528"/>
      <c r="M380" s="528"/>
      <c r="N380" s="528"/>
      <c r="O380" s="529"/>
      <c r="P380" s="516" t="s">
        <v>161</v>
      </c>
      <c r="Q380" s="517"/>
      <c r="R380" s="517"/>
      <c r="S380" s="517"/>
      <c r="T380" s="517"/>
      <c r="U380" s="517"/>
      <c r="V380" s="517"/>
      <c r="W380" s="517"/>
      <c r="X380" s="518"/>
      <c r="Y380" s="519">
        <v>0</v>
      </c>
      <c r="Z380" s="520"/>
      <c r="AA380" s="520"/>
      <c r="AB380" s="521">
        <v>0</v>
      </c>
      <c r="AC380" s="522"/>
      <c r="AD380" s="523"/>
      <c r="AE380" s="524" t="s">
        <v>161</v>
      </c>
      <c r="AF380" s="525"/>
      <c r="AG380" s="525"/>
      <c r="AH380" s="525"/>
      <c r="AI380" s="525"/>
      <c r="AJ380" s="525"/>
      <c r="AK380" s="525"/>
      <c r="AL380" s="525"/>
      <c r="AM380" s="526"/>
    </row>
    <row r="381" spans="1:39" ht="39.950000000000003" customHeight="1" x14ac:dyDescent="0.25">
      <c r="A381" s="89">
        <f t="shared" si="5"/>
        <v>369</v>
      </c>
      <c r="B381" s="511" t="s">
        <v>374</v>
      </c>
      <c r="C381" s="512"/>
      <c r="D381" s="513"/>
      <c r="E381" s="514"/>
      <c r="F381" s="514"/>
      <c r="G381" s="514"/>
      <c r="H381" s="514"/>
      <c r="I381" s="514"/>
      <c r="J381" s="515"/>
      <c r="K381" s="527" t="s">
        <v>161</v>
      </c>
      <c r="L381" s="528"/>
      <c r="M381" s="528"/>
      <c r="N381" s="528"/>
      <c r="O381" s="529"/>
      <c r="P381" s="516" t="s">
        <v>161</v>
      </c>
      <c r="Q381" s="517"/>
      <c r="R381" s="517"/>
      <c r="S381" s="517"/>
      <c r="T381" s="517"/>
      <c r="U381" s="517"/>
      <c r="V381" s="517"/>
      <c r="W381" s="517"/>
      <c r="X381" s="518"/>
      <c r="Y381" s="519">
        <v>0</v>
      </c>
      <c r="Z381" s="520"/>
      <c r="AA381" s="520"/>
      <c r="AB381" s="521">
        <v>0</v>
      </c>
      <c r="AC381" s="522"/>
      <c r="AD381" s="523"/>
      <c r="AE381" s="524" t="s">
        <v>161</v>
      </c>
      <c r="AF381" s="525"/>
      <c r="AG381" s="525"/>
      <c r="AH381" s="525"/>
      <c r="AI381" s="525"/>
      <c r="AJ381" s="525"/>
      <c r="AK381" s="525"/>
      <c r="AL381" s="525"/>
      <c r="AM381" s="526"/>
    </row>
    <row r="382" spans="1:39" ht="39.950000000000003" customHeight="1" x14ac:dyDescent="0.25">
      <c r="A382" s="89">
        <f t="shared" si="5"/>
        <v>370</v>
      </c>
      <c r="B382" s="511" t="s">
        <v>374</v>
      </c>
      <c r="C382" s="512"/>
      <c r="D382" s="513"/>
      <c r="E382" s="514"/>
      <c r="F382" s="514"/>
      <c r="G382" s="514"/>
      <c r="H382" s="514"/>
      <c r="I382" s="514"/>
      <c r="J382" s="515"/>
      <c r="K382" s="527" t="s">
        <v>161</v>
      </c>
      <c r="L382" s="528"/>
      <c r="M382" s="528"/>
      <c r="N382" s="528"/>
      <c r="O382" s="529"/>
      <c r="P382" s="516" t="s">
        <v>161</v>
      </c>
      <c r="Q382" s="517"/>
      <c r="R382" s="517"/>
      <c r="S382" s="517"/>
      <c r="T382" s="517"/>
      <c r="U382" s="517"/>
      <c r="V382" s="517"/>
      <c r="W382" s="517"/>
      <c r="X382" s="518"/>
      <c r="Y382" s="519">
        <v>0</v>
      </c>
      <c r="Z382" s="520"/>
      <c r="AA382" s="520"/>
      <c r="AB382" s="521">
        <v>0</v>
      </c>
      <c r="AC382" s="522"/>
      <c r="AD382" s="523"/>
      <c r="AE382" s="524" t="s">
        <v>161</v>
      </c>
      <c r="AF382" s="525"/>
      <c r="AG382" s="525"/>
      <c r="AH382" s="525"/>
      <c r="AI382" s="525"/>
      <c r="AJ382" s="525"/>
      <c r="AK382" s="525"/>
      <c r="AL382" s="525"/>
      <c r="AM382" s="526"/>
    </row>
    <row r="383" spans="1:39" ht="39.950000000000003" customHeight="1" x14ac:dyDescent="0.25">
      <c r="A383" s="89">
        <f t="shared" si="5"/>
        <v>371</v>
      </c>
      <c r="B383" s="511" t="s">
        <v>374</v>
      </c>
      <c r="C383" s="512"/>
      <c r="D383" s="513"/>
      <c r="E383" s="514"/>
      <c r="F383" s="514"/>
      <c r="G383" s="514"/>
      <c r="H383" s="514"/>
      <c r="I383" s="514"/>
      <c r="J383" s="515"/>
      <c r="K383" s="527" t="s">
        <v>161</v>
      </c>
      <c r="L383" s="528"/>
      <c r="M383" s="528"/>
      <c r="N383" s="528"/>
      <c r="O383" s="529"/>
      <c r="P383" s="516" t="s">
        <v>161</v>
      </c>
      <c r="Q383" s="517"/>
      <c r="R383" s="517"/>
      <c r="S383" s="517"/>
      <c r="T383" s="517"/>
      <c r="U383" s="517"/>
      <c r="V383" s="517"/>
      <c r="W383" s="517"/>
      <c r="X383" s="518"/>
      <c r="Y383" s="519">
        <v>0</v>
      </c>
      <c r="Z383" s="520"/>
      <c r="AA383" s="520"/>
      <c r="AB383" s="521">
        <v>0</v>
      </c>
      <c r="AC383" s="522"/>
      <c r="AD383" s="523"/>
      <c r="AE383" s="524" t="s">
        <v>161</v>
      </c>
      <c r="AF383" s="525"/>
      <c r="AG383" s="525"/>
      <c r="AH383" s="525"/>
      <c r="AI383" s="525"/>
      <c r="AJ383" s="525"/>
      <c r="AK383" s="525"/>
      <c r="AL383" s="525"/>
      <c r="AM383" s="526"/>
    </row>
    <row r="384" spans="1:39" ht="39.950000000000003" customHeight="1" x14ac:dyDescent="0.25">
      <c r="A384" s="89">
        <f t="shared" si="5"/>
        <v>372</v>
      </c>
      <c r="B384" s="511" t="s">
        <v>374</v>
      </c>
      <c r="C384" s="512"/>
      <c r="D384" s="513"/>
      <c r="E384" s="514"/>
      <c r="F384" s="514"/>
      <c r="G384" s="514"/>
      <c r="H384" s="514"/>
      <c r="I384" s="514"/>
      <c r="J384" s="515"/>
      <c r="K384" s="527" t="s">
        <v>161</v>
      </c>
      <c r="L384" s="528"/>
      <c r="M384" s="528"/>
      <c r="N384" s="528"/>
      <c r="O384" s="529"/>
      <c r="P384" s="516" t="s">
        <v>161</v>
      </c>
      <c r="Q384" s="517"/>
      <c r="R384" s="517"/>
      <c r="S384" s="517"/>
      <c r="T384" s="517"/>
      <c r="U384" s="517"/>
      <c r="V384" s="517"/>
      <c r="W384" s="517"/>
      <c r="X384" s="518"/>
      <c r="Y384" s="519">
        <v>0</v>
      </c>
      <c r="Z384" s="520"/>
      <c r="AA384" s="520"/>
      <c r="AB384" s="521">
        <v>0</v>
      </c>
      <c r="AC384" s="522"/>
      <c r="AD384" s="523"/>
      <c r="AE384" s="524" t="s">
        <v>161</v>
      </c>
      <c r="AF384" s="525"/>
      <c r="AG384" s="525"/>
      <c r="AH384" s="525"/>
      <c r="AI384" s="525"/>
      <c r="AJ384" s="525"/>
      <c r="AK384" s="525"/>
      <c r="AL384" s="525"/>
      <c r="AM384" s="526"/>
    </row>
    <row r="385" spans="1:39" ht="39.950000000000003" customHeight="1" x14ac:dyDescent="0.25">
      <c r="A385" s="89">
        <f t="shared" si="5"/>
        <v>373</v>
      </c>
      <c r="B385" s="511" t="s">
        <v>374</v>
      </c>
      <c r="C385" s="512"/>
      <c r="D385" s="513"/>
      <c r="E385" s="514"/>
      <c r="F385" s="514"/>
      <c r="G385" s="514"/>
      <c r="H385" s="514"/>
      <c r="I385" s="514"/>
      <c r="J385" s="515"/>
      <c r="K385" s="527" t="s">
        <v>161</v>
      </c>
      <c r="L385" s="528"/>
      <c r="M385" s="528"/>
      <c r="N385" s="528"/>
      <c r="O385" s="529"/>
      <c r="P385" s="516" t="s">
        <v>161</v>
      </c>
      <c r="Q385" s="517"/>
      <c r="R385" s="517"/>
      <c r="S385" s="517"/>
      <c r="T385" s="517"/>
      <c r="U385" s="517"/>
      <c r="V385" s="517"/>
      <c r="W385" s="517"/>
      <c r="X385" s="518"/>
      <c r="Y385" s="519">
        <v>0</v>
      </c>
      <c r="Z385" s="520"/>
      <c r="AA385" s="520"/>
      <c r="AB385" s="521">
        <v>0</v>
      </c>
      <c r="AC385" s="522"/>
      <c r="AD385" s="523"/>
      <c r="AE385" s="524" t="s">
        <v>161</v>
      </c>
      <c r="AF385" s="525"/>
      <c r="AG385" s="525"/>
      <c r="AH385" s="525"/>
      <c r="AI385" s="525"/>
      <c r="AJ385" s="525"/>
      <c r="AK385" s="525"/>
      <c r="AL385" s="525"/>
      <c r="AM385" s="526"/>
    </row>
    <row r="386" spans="1:39" ht="39.950000000000003" customHeight="1" x14ac:dyDescent="0.25">
      <c r="A386" s="89">
        <f t="shared" si="5"/>
        <v>374</v>
      </c>
      <c r="B386" s="511" t="s">
        <v>374</v>
      </c>
      <c r="C386" s="512"/>
      <c r="D386" s="513"/>
      <c r="E386" s="514"/>
      <c r="F386" s="514"/>
      <c r="G386" s="514"/>
      <c r="H386" s="514"/>
      <c r="I386" s="514"/>
      <c r="J386" s="515"/>
      <c r="K386" s="527" t="s">
        <v>161</v>
      </c>
      <c r="L386" s="528"/>
      <c r="M386" s="528"/>
      <c r="N386" s="528"/>
      <c r="O386" s="529"/>
      <c r="P386" s="516" t="s">
        <v>161</v>
      </c>
      <c r="Q386" s="517"/>
      <c r="R386" s="517"/>
      <c r="S386" s="517"/>
      <c r="T386" s="517"/>
      <c r="U386" s="517"/>
      <c r="V386" s="517"/>
      <c r="W386" s="517"/>
      <c r="X386" s="518"/>
      <c r="Y386" s="519">
        <v>0</v>
      </c>
      <c r="Z386" s="520"/>
      <c r="AA386" s="520"/>
      <c r="AB386" s="521">
        <v>0</v>
      </c>
      <c r="AC386" s="522"/>
      <c r="AD386" s="523"/>
      <c r="AE386" s="524" t="s">
        <v>161</v>
      </c>
      <c r="AF386" s="525"/>
      <c r="AG386" s="525"/>
      <c r="AH386" s="525"/>
      <c r="AI386" s="525"/>
      <c r="AJ386" s="525"/>
      <c r="AK386" s="525"/>
      <c r="AL386" s="525"/>
      <c r="AM386" s="526"/>
    </row>
    <row r="387" spans="1:39" ht="39.950000000000003" customHeight="1" x14ac:dyDescent="0.25">
      <c r="A387" s="89">
        <f t="shared" si="5"/>
        <v>375</v>
      </c>
      <c r="B387" s="511" t="s">
        <v>374</v>
      </c>
      <c r="C387" s="512"/>
      <c r="D387" s="513"/>
      <c r="E387" s="514"/>
      <c r="F387" s="514"/>
      <c r="G387" s="514"/>
      <c r="H387" s="514"/>
      <c r="I387" s="514"/>
      <c r="J387" s="515"/>
      <c r="K387" s="527" t="s">
        <v>161</v>
      </c>
      <c r="L387" s="528"/>
      <c r="M387" s="528"/>
      <c r="N387" s="528"/>
      <c r="O387" s="529"/>
      <c r="P387" s="516" t="s">
        <v>161</v>
      </c>
      <c r="Q387" s="517"/>
      <c r="R387" s="517"/>
      <c r="S387" s="517"/>
      <c r="T387" s="517"/>
      <c r="U387" s="517"/>
      <c r="V387" s="517"/>
      <c r="W387" s="517"/>
      <c r="X387" s="518"/>
      <c r="Y387" s="519">
        <v>0</v>
      </c>
      <c r="Z387" s="520"/>
      <c r="AA387" s="520"/>
      <c r="AB387" s="521">
        <v>0</v>
      </c>
      <c r="AC387" s="522"/>
      <c r="AD387" s="523"/>
      <c r="AE387" s="524" t="s">
        <v>161</v>
      </c>
      <c r="AF387" s="525"/>
      <c r="AG387" s="525"/>
      <c r="AH387" s="525"/>
      <c r="AI387" s="525"/>
      <c r="AJ387" s="525"/>
      <c r="AK387" s="525"/>
      <c r="AL387" s="525"/>
      <c r="AM387" s="526"/>
    </row>
    <row r="388" spans="1:39" ht="39.950000000000003" customHeight="1" x14ac:dyDescent="0.25">
      <c r="A388" s="89">
        <f t="shared" si="5"/>
        <v>376</v>
      </c>
      <c r="B388" s="511" t="s">
        <v>374</v>
      </c>
      <c r="C388" s="512"/>
      <c r="D388" s="513"/>
      <c r="E388" s="514"/>
      <c r="F388" s="514"/>
      <c r="G388" s="514"/>
      <c r="H388" s="514"/>
      <c r="I388" s="514"/>
      <c r="J388" s="515"/>
      <c r="K388" s="527" t="s">
        <v>161</v>
      </c>
      <c r="L388" s="528"/>
      <c r="M388" s="528"/>
      <c r="N388" s="528"/>
      <c r="O388" s="529"/>
      <c r="P388" s="516" t="s">
        <v>161</v>
      </c>
      <c r="Q388" s="517"/>
      <c r="R388" s="517"/>
      <c r="S388" s="517"/>
      <c r="T388" s="517"/>
      <c r="U388" s="517"/>
      <c r="V388" s="517"/>
      <c r="W388" s="517"/>
      <c r="X388" s="518"/>
      <c r="Y388" s="519">
        <v>0</v>
      </c>
      <c r="Z388" s="520"/>
      <c r="AA388" s="520"/>
      <c r="AB388" s="521">
        <v>0</v>
      </c>
      <c r="AC388" s="522"/>
      <c r="AD388" s="523"/>
      <c r="AE388" s="524" t="s">
        <v>161</v>
      </c>
      <c r="AF388" s="525"/>
      <c r="AG388" s="525"/>
      <c r="AH388" s="525"/>
      <c r="AI388" s="525"/>
      <c r="AJ388" s="525"/>
      <c r="AK388" s="525"/>
      <c r="AL388" s="525"/>
      <c r="AM388" s="526"/>
    </row>
    <row r="389" spans="1:39" ht="39.950000000000003" customHeight="1" x14ac:dyDescent="0.25">
      <c r="A389" s="89">
        <f t="shared" si="5"/>
        <v>377</v>
      </c>
      <c r="B389" s="511" t="s">
        <v>374</v>
      </c>
      <c r="C389" s="512"/>
      <c r="D389" s="513"/>
      <c r="E389" s="514"/>
      <c r="F389" s="514"/>
      <c r="G389" s="514"/>
      <c r="H389" s="514"/>
      <c r="I389" s="514"/>
      <c r="J389" s="515"/>
      <c r="K389" s="527" t="s">
        <v>161</v>
      </c>
      <c r="L389" s="528"/>
      <c r="M389" s="528"/>
      <c r="N389" s="528"/>
      <c r="O389" s="529"/>
      <c r="P389" s="516" t="s">
        <v>161</v>
      </c>
      <c r="Q389" s="517"/>
      <c r="R389" s="517"/>
      <c r="S389" s="517"/>
      <c r="T389" s="517"/>
      <c r="U389" s="517"/>
      <c r="V389" s="517"/>
      <c r="W389" s="517"/>
      <c r="X389" s="518"/>
      <c r="Y389" s="519">
        <v>0</v>
      </c>
      <c r="Z389" s="520"/>
      <c r="AA389" s="520"/>
      <c r="AB389" s="521">
        <v>0</v>
      </c>
      <c r="AC389" s="522"/>
      <c r="AD389" s="523"/>
      <c r="AE389" s="524" t="s">
        <v>161</v>
      </c>
      <c r="AF389" s="525"/>
      <c r="AG389" s="525"/>
      <c r="AH389" s="525"/>
      <c r="AI389" s="525"/>
      <c r="AJ389" s="525"/>
      <c r="AK389" s="525"/>
      <c r="AL389" s="525"/>
      <c r="AM389" s="526"/>
    </row>
    <row r="390" spans="1:39" ht="39.950000000000003" customHeight="1" x14ac:dyDescent="0.25">
      <c r="A390" s="89">
        <f t="shared" si="5"/>
        <v>378</v>
      </c>
      <c r="B390" s="511" t="s">
        <v>374</v>
      </c>
      <c r="C390" s="512"/>
      <c r="D390" s="513"/>
      <c r="E390" s="514"/>
      <c r="F390" s="514"/>
      <c r="G390" s="514"/>
      <c r="H390" s="514"/>
      <c r="I390" s="514"/>
      <c r="J390" s="515"/>
      <c r="K390" s="527" t="s">
        <v>161</v>
      </c>
      <c r="L390" s="528"/>
      <c r="M390" s="528"/>
      <c r="N390" s="528"/>
      <c r="O390" s="529"/>
      <c r="P390" s="516" t="s">
        <v>161</v>
      </c>
      <c r="Q390" s="517"/>
      <c r="R390" s="517"/>
      <c r="S390" s="517"/>
      <c r="T390" s="517"/>
      <c r="U390" s="517"/>
      <c r="V390" s="517"/>
      <c r="W390" s="517"/>
      <c r="X390" s="518"/>
      <c r="Y390" s="519">
        <v>0</v>
      </c>
      <c r="Z390" s="520"/>
      <c r="AA390" s="520"/>
      <c r="AB390" s="521">
        <v>0</v>
      </c>
      <c r="AC390" s="522"/>
      <c r="AD390" s="523"/>
      <c r="AE390" s="524" t="s">
        <v>161</v>
      </c>
      <c r="AF390" s="525"/>
      <c r="AG390" s="525"/>
      <c r="AH390" s="525"/>
      <c r="AI390" s="525"/>
      <c r="AJ390" s="525"/>
      <c r="AK390" s="525"/>
      <c r="AL390" s="525"/>
      <c r="AM390" s="526"/>
    </row>
    <row r="391" spans="1:39" ht="39.950000000000003" customHeight="1" x14ac:dyDescent="0.25">
      <c r="A391" s="89">
        <f t="shared" si="5"/>
        <v>379</v>
      </c>
      <c r="B391" s="511" t="s">
        <v>374</v>
      </c>
      <c r="C391" s="512"/>
      <c r="D391" s="513"/>
      <c r="E391" s="514"/>
      <c r="F391" s="514"/>
      <c r="G391" s="514"/>
      <c r="H391" s="514"/>
      <c r="I391" s="514"/>
      <c r="J391" s="515"/>
      <c r="K391" s="527" t="s">
        <v>161</v>
      </c>
      <c r="L391" s="528"/>
      <c r="M391" s="528"/>
      <c r="N391" s="528"/>
      <c r="O391" s="529"/>
      <c r="P391" s="516" t="s">
        <v>161</v>
      </c>
      <c r="Q391" s="517"/>
      <c r="R391" s="517"/>
      <c r="S391" s="517"/>
      <c r="T391" s="517"/>
      <c r="U391" s="517"/>
      <c r="V391" s="517"/>
      <c r="W391" s="517"/>
      <c r="X391" s="518"/>
      <c r="Y391" s="519">
        <v>0</v>
      </c>
      <c r="Z391" s="520"/>
      <c r="AA391" s="520"/>
      <c r="AB391" s="521">
        <v>0</v>
      </c>
      <c r="AC391" s="522"/>
      <c r="AD391" s="523"/>
      <c r="AE391" s="524" t="s">
        <v>161</v>
      </c>
      <c r="AF391" s="525"/>
      <c r="AG391" s="525"/>
      <c r="AH391" s="525"/>
      <c r="AI391" s="525"/>
      <c r="AJ391" s="525"/>
      <c r="AK391" s="525"/>
      <c r="AL391" s="525"/>
      <c r="AM391" s="526"/>
    </row>
    <row r="392" spans="1:39" ht="39.950000000000003" customHeight="1" x14ac:dyDescent="0.25">
      <c r="A392" s="89">
        <f t="shared" si="5"/>
        <v>380</v>
      </c>
      <c r="B392" s="511" t="s">
        <v>374</v>
      </c>
      <c r="C392" s="512"/>
      <c r="D392" s="513"/>
      <c r="E392" s="514"/>
      <c r="F392" s="514"/>
      <c r="G392" s="514"/>
      <c r="H392" s="514"/>
      <c r="I392" s="514"/>
      <c r="J392" s="515"/>
      <c r="K392" s="527" t="s">
        <v>161</v>
      </c>
      <c r="L392" s="528"/>
      <c r="M392" s="528"/>
      <c r="N392" s="528"/>
      <c r="O392" s="529"/>
      <c r="P392" s="516" t="s">
        <v>161</v>
      </c>
      <c r="Q392" s="517"/>
      <c r="R392" s="517"/>
      <c r="S392" s="517"/>
      <c r="T392" s="517"/>
      <c r="U392" s="517"/>
      <c r="V392" s="517"/>
      <c r="W392" s="517"/>
      <c r="X392" s="518"/>
      <c r="Y392" s="519">
        <v>0</v>
      </c>
      <c r="Z392" s="520"/>
      <c r="AA392" s="520"/>
      <c r="AB392" s="521">
        <v>0</v>
      </c>
      <c r="AC392" s="522"/>
      <c r="AD392" s="523"/>
      <c r="AE392" s="524" t="s">
        <v>161</v>
      </c>
      <c r="AF392" s="525"/>
      <c r="AG392" s="525"/>
      <c r="AH392" s="525"/>
      <c r="AI392" s="525"/>
      <c r="AJ392" s="525"/>
      <c r="AK392" s="525"/>
      <c r="AL392" s="525"/>
      <c r="AM392" s="526"/>
    </row>
    <row r="393" spans="1:39" ht="39.950000000000003" customHeight="1" x14ac:dyDescent="0.25">
      <c r="A393" s="89">
        <f t="shared" si="5"/>
        <v>381</v>
      </c>
      <c r="B393" s="511" t="s">
        <v>374</v>
      </c>
      <c r="C393" s="512"/>
      <c r="D393" s="513"/>
      <c r="E393" s="514"/>
      <c r="F393" s="514"/>
      <c r="G393" s="514"/>
      <c r="H393" s="514"/>
      <c r="I393" s="514"/>
      <c r="J393" s="515"/>
      <c r="K393" s="527" t="s">
        <v>161</v>
      </c>
      <c r="L393" s="528"/>
      <c r="M393" s="528"/>
      <c r="N393" s="528"/>
      <c r="O393" s="529"/>
      <c r="P393" s="516" t="s">
        <v>161</v>
      </c>
      <c r="Q393" s="517"/>
      <c r="R393" s="517"/>
      <c r="S393" s="517"/>
      <c r="T393" s="517"/>
      <c r="U393" s="517"/>
      <c r="V393" s="517"/>
      <c r="W393" s="517"/>
      <c r="X393" s="518"/>
      <c r="Y393" s="519">
        <v>0</v>
      </c>
      <c r="Z393" s="520"/>
      <c r="AA393" s="520"/>
      <c r="AB393" s="521">
        <v>0</v>
      </c>
      <c r="AC393" s="522"/>
      <c r="AD393" s="523"/>
      <c r="AE393" s="524" t="s">
        <v>161</v>
      </c>
      <c r="AF393" s="525"/>
      <c r="AG393" s="525"/>
      <c r="AH393" s="525"/>
      <c r="AI393" s="525"/>
      <c r="AJ393" s="525"/>
      <c r="AK393" s="525"/>
      <c r="AL393" s="525"/>
      <c r="AM393" s="526"/>
    </row>
    <row r="394" spans="1:39" ht="39.950000000000003" customHeight="1" x14ac:dyDescent="0.25">
      <c r="A394" s="89">
        <f t="shared" si="5"/>
        <v>382</v>
      </c>
      <c r="B394" s="511" t="s">
        <v>374</v>
      </c>
      <c r="C394" s="512"/>
      <c r="D394" s="513"/>
      <c r="E394" s="514"/>
      <c r="F394" s="514"/>
      <c r="G394" s="514"/>
      <c r="H394" s="514"/>
      <c r="I394" s="514"/>
      <c r="J394" s="515"/>
      <c r="K394" s="527" t="s">
        <v>161</v>
      </c>
      <c r="L394" s="528"/>
      <c r="M394" s="528"/>
      <c r="N394" s="528"/>
      <c r="O394" s="529"/>
      <c r="P394" s="516" t="s">
        <v>161</v>
      </c>
      <c r="Q394" s="517"/>
      <c r="R394" s="517"/>
      <c r="S394" s="517"/>
      <c r="T394" s="517"/>
      <c r="U394" s="517"/>
      <c r="V394" s="517"/>
      <c r="W394" s="517"/>
      <c r="X394" s="518"/>
      <c r="Y394" s="519">
        <v>0</v>
      </c>
      <c r="Z394" s="520"/>
      <c r="AA394" s="520"/>
      <c r="AB394" s="521">
        <v>0</v>
      </c>
      <c r="AC394" s="522"/>
      <c r="AD394" s="523"/>
      <c r="AE394" s="524" t="s">
        <v>161</v>
      </c>
      <c r="AF394" s="525"/>
      <c r="AG394" s="525"/>
      <c r="AH394" s="525"/>
      <c r="AI394" s="525"/>
      <c r="AJ394" s="525"/>
      <c r="AK394" s="525"/>
      <c r="AL394" s="525"/>
      <c r="AM394" s="526"/>
    </row>
    <row r="395" spans="1:39" ht="39.950000000000003" customHeight="1" x14ac:dyDescent="0.25">
      <c r="A395" s="89">
        <f t="shared" si="5"/>
        <v>383</v>
      </c>
      <c r="B395" s="511" t="s">
        <v>374</v>
      </c>
      <c r="C395" s="512"/>
      <c r="D395" s="513"/>
      <c r="E395" s="514"/>
      <c r="F395" s="514"/>
      <c r="G395" s="514"/>
      <c r="H395" s="514"/>
      <c r="I395" s="514"/>
      <c r="J395" s="515"/>
      <c r="K395" s="527" t="s">
        <v>161</v>
      </c>
      <c r="L395" s="528"/>
      <c r="M395" s="528"/>
      <c r="N395" s="528"/>
      <c r="O395" s="529"/>
      <c r="P395" s="516" t="s">
        <v>161</v>
      </c>
      <c r="Q395" s="517"/>
      <c r="R395" s="517"/>
      <c r="S395" s="517"/>
      <c r="T395" s="517"/>
      <c r="U395" s="517"/>
      <c r="V395" s="517"/>
      <c r="W395" s="517"/>
      <c r="X395" s="518"/>
      <c r="Y395" s="519">
        <v>0</v>
      </c>
      <c r="Z395" s="520"/>
      <c r="AA395" s="520"/>
      <c r="AB395" s="521">
        <v>0</v>
      </c>
      <c r="AC395" s="522"/>
      <c r="AD395" s="523"/>
      <c r="AE395" s="524" t="s">
        <v>161</v>
      </c>
      <c r="AF395" s="525"/>
      <c r="AG395" s="525"/>
      <c r="AH395" s="525"/>
      <c r="AI395" s="525"/>
      <c r="AJ395" s="525"/>
      <c r="AK395" s="525"/>
      <c r="AL395" s="525"/>
      <c r="AM395" s="526"/>
    </row>
    <row r="396" spans="1:39" ht="39.950000000000003" customHeight="1" x14ac:dyDescent="0.25">
      <c r="A396" s="89">
        <f t="shared" si="5"/>
        <v>384</v>
      </c>
      <c r="B396" s="511" t="s">
        <v>374</v>
      </c>
      <c r="C396" s="512"/>
      <c r="D396" s="513"/>
      <c r="E396" s="514"/>
      <c r="F396" s="514"/>
      <c r="G396" s="514"/>
      <c r="H396" s="514"/>
      <c r="I396" s="514"/>
      <c r="J396" s="515"/>
      <c r="K396" s="527" t="s">
        <v>161</v>
      </c>
      <c r="L396" s="528"/>
      <c r="M396" s="528"/>
      <c r="N396" s="528"/>
      <c r="O396" s="529"/>
      <c r="P396" s="516" t="s">
        <v>161</v>
      </c>
      <c r="Q396" s="517"/>
      <c r="R396" s="517"/>
      <c r="S396" s="517"/>
      <c r="T396" s="517"/>
      <c r="U396" s="517"/>
      <c r="V396" s="517"/>
      <c r="W396" s="517"/>
      <c r="X396" s="518"/>
      <c r="Y396" s="519">
        <v>0</v>
      </c>
      <c r="Z396" s="520"/>
      <c r="AA396" s="520"/>
      <c r="AB396" s="521">
        <v>0</v>
      </c>
      <c r="AC396" s="522"/>
      <c r="AD396" s="523"/>
      <c r="AE396" s="524" t="s">
        <v>161</v>
      </c>
      <c r="AF396" s="525"/>
      <c r="AG396" s="525"/>
      <c r="AH396" s="525"/>
      <c r="AI396" s="525"/>
      <c r="AJ396" s="525"/>
      <c r="AK396" s="525"/>
      <c r="AL396" s="525"/>
      <c r="AM396" s="526"/>
    </row>
    <row r="397" spans="1:39" ht="39.950000000000003" customHeight="1" x14ac:dyDescent="0.25">
      <c r="A397" s="89">
        <f t="shared" si="5"/>
        <v>385</v>
      </c>
      <c r="B397" s="511" t="s">
        <v>374</v>
      </c>
      <c r="C397" s="512"/>
      <c r="D397" s="513"/>
      <c r="E397" s="514"/>
      <c r="F397" s="514"/>
      <c r="G397" s="514"/>
      <c r="H397" s="514"/>
      <c r="I397" s="514"/>
      <c r="J397" s="515"/>
      <c r="K397" s="527" t="s">
        <v>161</v>
      </c>
      <c r="L397" s="528"/>
      <c r="M397" s="528"/>
      <c r="N397" s="528"/>
      <c r="O397" s="529"/>
      <c r="P397" s="516" t="s">
        <v>161</v>
      </c>
      <c r="Q397" s="517"/>
      <c r="R397" s="517"/>
      <c r="S397" s="517"/>
      <c r="T397" s="517"/>
      <c r="U397" s="517"/>
      <c r="V397" s="517"/>
      <c r="W397" s="517"/>
      <c r="X397" s="518"/>
      <c r="Y397" s="519">
        <v>0</v>
      </c>
      <c r="Z397" s="520"/>
      <c r="AA397" s="520"/>
      <c r="AB397" s="521">
        <v>0</v>
      </c>
      <c r="AC397" s="522"/>
      <c r="AD397" s="523"/>
      <c r="AE397" s="524" t="s">
        <v>161</v>
      </c>
      <c r="AF397" s="525"/>
      <c r="AG397" s="525"/>
      <c r="AH397" s="525"/>
      <c r="AI397" s="525"/>
      <c r="AJ397" s="525"/>
      <c r="AK397" s="525"/>
      <c r="AL397" s="525"/>
      <c r="AM397" s="526"/>
    </row>
    <row r="398" spans="1:39" ht="39.950000000000003" customHeight="1" x14ac:dyDescent="0.25">
      <c r="A398" s="89">
        <f t="shared" si="5"/>
        <v>386</v>
      </c>
      <c r="B398" s="511" t="s">
        <v>374</v>
      </c>
      <c r="C398" s="512"/>
      <c r="D398" s="513"/>
      <c r="E398" s="514"/>
      <c r="F398" s="514"/>
      <c r="G398" s="514"/>
      <c r="H398" s="514"/>
      <c r="I398" s="514"/>
      <c r="J398" s="515"/>
      <c r="K398" s="527" t="s">
        <v>161</v>
      </c>
      <c r="L398" s="528"/>
      <c r="M398" s="528"/>
      <c r="N398" s="528"/>
      <c r="O398" s="529"/>
      <c r="P398" s="516" t="s">
        <v>161</v>
      </c>
      <c r="Q398" s="517"/>
      <c r="R398" s="517"/>
      <c r="S398" s="517"/>
      <c r="T398" s="517"/>
      <c r="U398" s="517"/>
      <c r="V398" s="517"/>
      <c r="W398" s="517"/>
      <c r="X398" s="518"/>
      <c r="Y398" s="519">
        <v>0</v>
      </c>
      <c r="Z398" s="520"/>
      <c r="AA398" s="520"/>
      <c r="AB398" s="521">
        <v>0</v>
      </c>
      <c r="AC398" s="522"/>
      <c r="AD398" s="523"/>
      <c r="AE398" s="524" t="s">
        <v>161</v>
      </c>
      <c r="AF398" s="525"/>
      <c r="AG398" s="525"/>
      <c r="AH398" s="525"/>
      <c r="AI398" s="525"/>
      <c r="AJ398" s="525"/>
      <c r="AK398" s="525"/>
      <c r="AL398" s="525"/>
      <c r="AM398" s="526"/>
    </row>
    <row r="399" spans="1:39" ht="39.950000000000003" customHeight="1" x14ac:dyDescent="0.25">
      <c r="A399" s="89">
        <f t="shared" ref="A399:A462" si="6">ROW(A387)</f>
        <v>387</v>
      </c>
      <c r="B399" s="511" t="s">
        <v>374</v>
      </c>
      <c r="C399" s="512"/>
      <c r="D399" s="513"/>
      <c r="E399" s="514"/>
      <c r="F399" s="514"/>
      <c r="G399" s="514"/>
      <c r="H399" s="514"/>
      <c r="I399" s="514"/>
      <c r="J399" s="515"/>
      <c r="K399" s="527" t="s">
        <v>161</v>
      </c>
      <c r="L399" s="528"/>
      <c r="M399" s="528"/>
      <c r="N399" s="528"/>
      <c r="O399" s="529"/>
      <c r="P399" s="516" t="s">
        <v>161</v>
      </c>
      <c r="Q399" s="517"/>
      <c r="R399" s="517"/>
      <c r="S399" s="517"/>
      <c r="T399" s="517"/>
      <c r="U399" s="517"/>
      <c r="V399" s="517"/>
      <c r="W399" s="517"/>
      <c r="X399" s="518"/>
      <c r="Y399" s="519">
        <v>0</v>
      </c>
      <c r="Z399" s="520"/>
      <c r="AA399" s="520"/>
      <c r="AB399" s="521">
        <v>0</v>
      </c>
      <c r="AC399" s="522"/>
      <c r="AD399" s="523"/>
      <c r="AE399" s="524" t="s">
        <v>161</v>
      </c>
      <c r="AF399" s="525"/>
      <c r="AG399" s="525"/>
      <c r="AH399" s="525"/>
      <c r="AI399" s="525"/>
      <c r="AJ399" s="525"/>
      <c r="AK399" s="525"/>
      <c r="AL399" s="525"/>
      <c r="AM399" s="526"/>
    </row>
    <row r="400" spans="1:39" ht="39.950000000000003" customHeight="1" x14ac:dyDescent="0.25">
      <c r="A400" s="89">
        <f t="shared" si="6"/>
        <v>388</v>
      </c>
      <c r="B400" s="511" t="s">
        <v>374</v>
      </c>
      <c r="C400" s="512"/>
      <c r="D400" s="513"/>
      <c r="E400" s="514"/>
      <c r="F400" s="514"/>
      <c r="G400" s="514"/>
      <c r="H400" s="514"/>
      <c r="I400" s="514"/>
      <c r="J400" s="515"/>
      <c r="K400" s="527" t="s">
        <v>161</v>
      </c>
      <c r="L400" s="528"/>
      <c r="M400" s="528"/>
      <c r="N400" s="528"/>
      <c r="O400" s="529"/>
      <c r="P400" s="516" t="s">
        <v>161</v>
      </c>
      <c r="Q400" s="517"/>
      <c r="R400" s="517"/>
      <c r="S400" s="517"/>
      <c r="T400" s="517"/>
      <c r="U400" s="517"/>
      <c r="V400" s="517"/>
      <c r="W400" s="517"/>
      <c r="X400" s="518"/>
      <c r="Y400" s="519">
        <v>0</v>
      </c>
      <c r="Z400" s="520"/>
      <c r="AA400" s="520"/>
      <c r="AB400" s="521">
        <v>0</v>
      </c>
      <c r="AC400" s="522"/>
      <c r="AD400" s="523"/>
      <c r="AE400" s="524" t="s">
        <v>161</v>
      </c>
      <c r="AF400" s="525"/>
      <c r="AG400" s="525"/>
      <c r="AH400" s="525"/>
      <c r="AI400" s="525"/>
      <c r="AJ400" s="525"/>
      <c r="AK400" s="525"/>
      <c r="AL400" s="525"/>
      <c r="AM400" s="526"/>
    </row>
    <row r="401" spans="1:39" ht="39.950000000000003" customHeight="1" x14ac:dyDescent="0.25">
      <c r="A401" s="89">
        <f t="shared" si="6"/>
        <v>389</v>
      </c>
      <c r="B401" s="511" t="s">
        <v>374</v>
      </c>
      <c r="C401" s="512"/>
      <c r="D401" s="513"/>
      <c r="E401" s="514"/>
      <c r="F401" s="514"/>
      <c r="G401" s="514"/>
      <c r="H401" s="514"/>
      <c r="I401" s="514"/>
      <c r="J401" s="515"/>
      <c r="K401" s="527" t="s">
        <v>161</v>
      </c>
      <c r="L401" s="528"/>
      <c r="M401" s="528"/>
      <c r="N401" s="528"/>
      <c r="O401" s="529"/>
      <c r="P401" s="516" t="s">
        <v>161</v>
      </c>
      <c r="Q401" s="517"/>
      <c r="R401" s="517"/>
      <c r="S401" s="517"/>
      <c r="T401" s="517"/>
      <c r="U401" s="517"/>
      <c r="V401" s="517"/>
      <c r="W401" s="517"/>
      <c r="X401" s="518"/>
      <c r="Y401" s="519">
        <v>0</v>
      </c>
      <c r="Z401" s="520"/>
      <c r="AA401" s="520"/>
      <c r="AB401" s="521">
        <v>0</v>
      </c>
      <c r="AC401" s="522"/>
      <c r="AD401" s="523"/>
      <c r="AE401" s="524" t="s">
        <v>161</v>
      </c>
      <c r="AF401" s="525"/>
      <c r="AG401" s="525"/>
      <c r="AH401" s="525"/>
      <c r="AI401" s="525"/>
      <c r="AJ401" s="525"/>
      <c r="AK401" s="525"/>
      <c r="AL401" s="525"/>
      <c r="AM401" s="526"/>
    </row>
    <row r="402" spans="1:39" ht="39.950000000000003" customHeight="1" x14ac:dyDescent="0.25">
      <c r="A402" s="89">
        <f t="shared" si="6"/>
        <v>390</v>
      </c>
      <c r="B402" s="511" t="s">
        <v>374</v>
      </c>
      <c r="C402" s="512"/>
      <c r="D402" s="513"/>
      <c r="E402" s="514"/>
      <c r="F402" s="514"/>
      <c r="G402" s="514"/>
      <c r="H402" s="514"/>
      <c r="I402" s="514"/>
      <c r="J402" s="515"/>
      <c r="K402" s="527" t="s">
        <v>161</v>
      </c>
      <c r="L402" s="528"/>
      <c r="M402" s="528"/>
      <c r="N402" s="528"/>
      <c r="O402" s="529"/>
      <c r="P402" s="516" t="s">
        <v>161</v>
      </c>
      <c r="Q402" s="517"/>
      <c r="R402" s="517"/>
      <c r="S402" s="517"/>
      <c r="T402" s="517"/>
      <c r="U402" s="517"/>
      <c r="V402" s="517"/>
      <c r="W402" s="517"/>
      <c r="X402" s="518"/>
      <c r="Y402" s="519">
        <v>0</v>
      </c>
      <c r="Z402" s="520"/>
      <c r="AA402" s="520"/>
      <c r="AB402" s="521">
        <v>0</v>
      </c>
      <c r="AC402" s="522"/>
      <c r="AD402" s="523"/>
      <c r="AE402" s="524" t="s">
        <v>161</v>
      </c>
      <c r="AF402" s="525"/>
      <c r="AG402" s="525"/>
      <c r="AH402" s="525"/>
      <c r="AI402" s="525"/>
      <c r="AJ402" s="525"/>
      <c r="AK402" s="525"/>
      <c r="AL402" s="525"/>
      <c r="AM402" s="526"/>
    </row>
    <row r="403" spans="1:39" ht="39.950000000000003" customHeight="1" x14ac:dyDescent="0.25">
      <c r="A403" s="89">
        <f t="shared" si="6"/>
        <v>391</v>
      </c>
      <c r="B403" s="511" t="s">
        <v>374</v>
      </c>
      <c r="C403" s="512"/>
      <c r="D403" s="513"/>
      <c r="E403" s="514"/>
      <c r="F403" s="514"/>
      <c r="G403" s="514"/>
      <c r="H403" s="514"/>
      <c r="I403" s="514"/>
      <c r="J403" s="515"/>
      <c r="K403" s="527" t="s">
        <v>161</v>
      </c>
      <c r="L403" s="528"/>
      <c r="M403" s="528"/>
      <c r="N403" s="528"/>
      <c r="O403" s="529"/>
      <c r="P403" s="516" t="s">
        <v>161</v>
      </c>
      <c r="Q403" s="517"/>
      <c r="R403" s="517"/>
      <c r="S403" s="517"/>
      <c r="T403" s="517"/>
      <c r="U403" s="517"/>
      <c r="V403" s="517"/>
      <c r="W403" s="517"/>
      <c r="X403" s="518"/>
      <c r="Y403" s="519">
        <v>0</v>
      </c>
      <c r="Z403" s="520"/>
      <c r="AA403" s="520"/>
      <c r="AB403" s="521">
        <v>0</v>
      </c>
      <c r="AC403" s="522"/>
      <c r="AD403" s="523"/>
      <c r="AE403" s="524" t="s">
        <v>161</v>
      </c>
      <c r="AF403" s="525"/>
      <c r="AG403" s="525"/>
      <c r="AH403" s="525"/>
      <c r="AI403" s="525"/>
      <c r="AJ403" s="525"/>
      <c r="AK403" s="525"/>
      <c r="AL403" s="525"/>
      <c r="AM403" s="526"/>
    </row>
    <row r="404" spans="1:39" ht="39.950000000000003" customHeight="1" x14ac:dyDescent="0.25">
      <c r="A404" s="89">
        <f t="shared" si="6"/>
        <v>392</v>
      </c>
      <c r="B404" s="511" t="s">
        <v>374</v>
      </c>
      <c r="C404" s="512"/>
      <c r="D404" s="513"/>
      <c r="E404" s="514"/>
      <c r="F404" s="514"/>
      <c r="G404" s="514"/>
      <c r="H404" s="514"/>
      <c r="I404" s="514"/>
      <c r="J404" s="515"/>
      <c r="K404" s="527" t="s">
        <v>161</v>
      </c>
      <c r="L404" s="528"/>
      <c r="M404" s="528"/>
      <c r="N404" s="528"/>
      <c r="O404" s="529"/>
      <c r="P404" s="516" t="s">
        <v>161</v>
      </c>
      <c r="Q404" s="517"/>
      <c r="R404" s="517"/>
      <c r="S404" s="517"/>
      <c r="T404" s="517"/>
      <c r="U404" s="517"/>
      <c r="V404" s="517"/>
      <c r="W404" s="517"/>
      <c r="X404" s="518"/>
      <c r="Y404" s="519">
        <v>0</v>
      </c>
      <c r="Z404" s="520"/>
      <c r="AA404" s="520"/>
      <c r="AB404" s="521">
        <v>0</v>
      </c>
      <c r="AC404" s="522"/>
      <c r="AD404" s="523"/>
      <c r="AE404" s="524" t="s">
        <v>161</v>
      </c>
      <c r="AF404" s="525"/>
      <c r="AG404" s="525"/>
      <c r="AH404" s="525"/>
      <c r="AI404" s="525"/>
      <c r="AJ404" s="525"/>
      <c r="AK404" s="525"/>
      <c r="AL404" s="525"/>
      <c r="AM404" s="526"/>
    </row>
    <row r="405" spans="1:39" ht="39.950000000000003" customHeight="1" x14ac:dyDescent="0.25">
      <c r="A405" s="89">
        <f t="shared" si="6"/>
        <v>393</v>
      </c>
      <c r="B405" s="511" t="s">
        <v>374</v>
      </c>
      <c r="C405" s="512"/>
      <c r="D405" s="513"/>
      <c r="E405" s="514"/>
      <c r="F405" s="514"/>
      <c r="G405" s="514"/>
      <c r="H405" s="514"/>
      <c r="I405" s="514"/>
      <c r="J405" s="515"/>
      <c r="K405" s="527" t="s">
        <v>161</v>
      </c>
      <c r="L405" s="528"/>
      <c r="M405" s="528"/>
      <c r="N405" s="528"/>
      <c r="O405" s="529"/>
      <c r="P405" s="516" t="s">
        <v>161</v>
      </c>
      <c r="Q405" s="517"/>
      <c r="R405" s="517"/>
      <c r="S405" s="517"/>
      <c r="T405" s="517"/>
      <c r="U405" s="517"/>
      <c r="V405" s="517"/>
      <c r="W405" s="517"/>
      <c r="X405" s="518"/>
      <c r="Y405" s="519">
        <v>0</v>
      </c>
      <c r="Z405" s="520"/>
      <c r="AA405" s="520"/>
      <c r="AB405" s="521">
        <v>0</v>
      </c>
      <c r="AC405" s="522"/>
      <c r="AD405" s="523"/>
      <c r="AE405" s="524" t="s">
        <v>161</v>
      </c>
      <c r="AF405" s="525"/>
      <c r="AG405" s="525"/>
      <c r="AH405" s="525"/>
      <c r="AI405" s="525"/>
      <c r="AJ405" s="525"/>
      <c r="AK405" s="525"/>
      <c r="AL405" s="525"/>
      <c r="AM405" s="526"/>
    </row>
    <row r="406" spans="1:39" ht="39.950000000000003" customHeight="1" x14ac:dyDescent="0.25">
      <c r="A406" s="89">
        <f t="shared" si="6"/>
        <v>394</v>
      </c>
      <c r="B406" s="511" t="s">
        <v>374</v>
      </c>
      <c r="C406" s="512"/>
      <c r="D406" s="513"/>
      <c r="E406" s="514"/>
      <c r="F406" s="514"/>
      <c r="G406" s="514"/>
      <c r="H406" s="514"/>
      <c r="I406" s="514"/>
      <c r="J406" s="515"/>
      <c r="K406" s="527" t="s">
        <v>161</v>
      </c>
      <c r="L406" s="528"/>
      <c r="M406" s="528"/>
      <c r="N406" s="528"/>
      <c r="O406" s="529"/>
      <c r="P406" s="516" t="s">
        <v>161</v>
      </c>
      <c r="Q406" s="517"/>
      <c r="R406" s="517"/>
      <c r="S406" s="517"/>
      <c r="T406" s="517"/>
      <c r="U406" s="517"/>
      <c r="V406" s="517"/>
      <c r="W406" s="517"/>
      <c r="X406" s="518"/>
      <c r="Y406" s="519">
        <v>0</v>
      </c>
      <c r="Z406" s="520"/>
      <c r="AA406" s="520"/>
      <c r="AB406" s="521">
        <v>0</v>
      </c>
      <c r="AC406" s="522"/>
      <c r="AD406" s="523"/>
      <c r="AE406" s="524" t="s">
        <v>161</v>
      </c>
      <c r="AF406" s="525"/>
      <c r="AG406" s="525"/>
      <c r="AH406" s="525"/>
      <c r="AI406" s="525"/>
      <c r="AJ406" s="525"/>
      <c r="AK406" s="525"/>
      <c r="AL406" s="525"/>
      <c r="AM406" s="526"/>
    </row>
    <row r="407" spans="1:39" ht="39.950000000000003" customHeight="1" x14ac:dyDescent="0.25">
      <c r="A407" s="89">
        <f t="shared" si="6"/>
        <v>395</v>
      </c>
      <c r="B407" s="511" t="s">
        <v>374</v>
      </c>
      <c r="C407" s="512"/>
      <c r="D407" s="513"/>
      <c r="E407" s="514"/>
      <c r="F407" s="514"/>
      <c r="G407" s="514"/>
      <c r="H407" s="514"/>
      <c r="I407" s="514"/>
      <c r="J407" s="515"/>
      <c r="K407" s="527" t="s">
        <v>161</v>
      </c>
      <c r="L407" s="528"/>
      <c r="M407" s="528"/>
      <c r="N407" s="528"/>
      <c r="O407" s="529"/>
      <c r="P407" s="516" t="s">
        <v>161</v>
      </c>
      <c r="Q407" s="517"/>
      <c r="R407" s="517"/>
      <c r="S407" s="517"/>
      <c r="T407" s="517"/>
      <c r="U407" s="517"/>
      <c r="V407" s="517"/>
      <c r="W407" s="517"/>
      <c r="X407" s="518"/>
      <c r="Y407" s="519">
        <v>0</v>
      </c>
      <c r="Z407" s="520"/>
      <c r="AA407" s="520"/>
      <c r="AB407" s="521">
        <v>0</v>
      </c>
      <c r="AC407" s="522"/>
      <c r="AD407" s="523"/>
      <c r="AE407" s="524" t="s">
        <v>161</v>
      </c>
      <c r="AF407" s="525"/>
      <c r="AG407" s="525"/>
      <c r="AH407" s="525"/>
      <c r="AI407" s="525"/>
      <c r="AJ407" s="525"/>
      <c r="AK407" s="525"/>
      <c r="AL407" s="525"/>
      <c r="AM407" s="526"/>
    </row>
    <row r="408" spans="1:39" ht="39.950000000000003" customHeight="1" x14ac:dyDescent="0.25">
      <c r="A408" s="89">
        <f t="shared" si="6"/>
        <v>396</v>
      </c>
      <c r="B408" s="511" t="s">
        <v>374</v>
      </c>
      <c r="C408" s="512"/>
      <c r="D408" s="513"/>
      <c r="E408" s="514"/>
      <c r="F408" s="514"/>
      <c r="G408" s="514"/>
      <c r="H408" s="514"/>
      <c r="I408" s="514"/>
      <c r="J408" s="515"/>
      <c r="K408" s="527" t="s">
        <v>161</v>
      </c>
      <c r="L408" s="528"/>
      <c r="M408" s="528"/>
      <c r="N408" s="528"/>
      <c r="O408" s="529"/>
      <c r="P408" s="516" t="s">
        <v>161</v>
      </c>
      <c r="Q408" s="517"/>
      <c r="R408" s="517"/>
      <c r="S408" s="517"/>
      <c r="T408" s="517"/>
      <c r="U408" s="517"/>
      <c r="V408" s="517"/>
      <c r="W408" s="517"/>
      <c r="X408" s="518"/>
      <c r="Y408" s="519">
        <v>0</v>
      </c>
      <c r="Z408" s="520"/>
      <c r="AA408" s="520"/>
      <c r="AB408" s="521">
        <v>0</v>
      </c>
      <c r="AC408" s="522"/>
      <c r="AD408" s="523"/>
      <c r="AE408" s="524" t="s">
        <v>161</v>
      </c>
      <c r="AF408" s="525"/>
      <c r="AG408" s="525"/>
      <c r="AH408" s="525"/>
      <c r="AI408" s="525"/>
      <c r="AJ408" s="525"/>
      <c r="AK408" s="525"/>
      <c r="AL408" s="525"/>
      <c r="AM408" s="526"/>
    </row>
    <row r="409" spans="1:39" ht="39.950000000000003" customHeight="1" x14ac:dyDescent="0.25">
      <c r="A409" s="89">
        <f t="shared" si="6"/>
        <v>397</v>
      </c>
      <c r="B409" s="511" t="s">
        <v>374</v>
      </c>
      <c r="C409" s="512"/>
      <c r="D409" s="513"/>
      <c r="E409" s="514"/>
      <c r="F409" s="514"/>
      <c r="G409" s="514"/>
      <c r="H409" s="514"/>
      <c r="I409" s="514"/>
      <c r="J409" s="515"/>
      <c r="K409" s="527" t="s">
        <v>161</v>
      </c>
      <c r="L409" s="528"/>
      <c r="M409" s="528"/>
      <c r="N409" s="528"/>
      <c r="O409" s="529"/>
      <c r="P409" s="516" t="s">
        <v>161</v>
      </c>
      <c r="Q409" s="517"/>
      <c r="R409" s="517"/>
      <c r="S409" s="517"/>
      <c r="T409" s="517"/>
      <c r="U409" s="517"/>
      <c r="V409" s="517"/>
      <c r="W409" s="517"/>
      <c r="X409" s="518"/>
      <c r="Y409" s="519">
        <v>0</v>
      </c>
      <c r="Z409" s="520"/>
      <c r="AA409" s="520"/>
      <c r="AB409" s="521">
        <v>0</v>
      </c>
      <c r="AC409" s="522"/>
      <c r="AD409" s="523"/>
      <c r="AE409" s="524" t="s">
        <v>161</v>
      </c>
      <c r="AF409" s="525"/>
      <c r="AG409" s="525"/>
      <c r="AH409" s="525"/>
      <c r="AI409" s="525"/>
      <c r="AJ409" s="525"/>
      <c r="AK409" s="525"/>
      <c r="AL409" s="525"/>
      <c r="AM409" s="526"/>
    </row>
    <row r="410" spans="1:39" ht="39.950000000000003" customHeight="1" x14ac:dyDescent="0.25">
      <c r="A410" s="89">
        <f t="shared" si="6"/>
        <v>398</v>
      </c>
      <c r="B410" s="511" t="s">
        <v>374</v>
      </c>
      <c r="C410" s="512"/>
      <c r="D410" s="513"/>
      <c r="E410" s="514"/>
      <c r="F410" s="514"/>
      <c r="G410" s="514"/>
      <c r="H410" s="514"/>
      <c r="I410" s="514"/>
      <c r="J410" s="515"/>
      <c r="K410" s="527" t="s">
        <v>161</v>
      </c>
      <c r="L410" s="528"/>
      <c r="M410" s="528"/>
      <c r="N410" s="528"/>
      <c r="O410" s="529"/>
      <c r="P410" s="516" t="s">
        <v>161</v>
      </c>
      <c r="Q410" s="517"/>
      <c r="R410" s="517"/>
      <c r="S410" s="517"/>
      <c r="T410" s="517"/>
      <c r="U410" s="517"/>
      <c r="V410" s="517"/>
      <c r="W410" s="517"/>
      <c r="X410" s="518"/>
      <c r="Y410" s="519">
        <v>0</v>
      </c>
      <c r="Z410" s="520"/>
      <c r="AA410" s="520"/>
      <c r="AB410" s="521">
        <v>0</v>
      </c>
      <c r="AC410" s="522"/>
      <c r="AD410" s="523"/>
      <c r="AE410" s="524" t="s">
        <v>161</v>
      </c>
      <c r="AF410" s="525"/>
      <c r="AG410" s="525"/>
      <c r="AH410" s="525"/>
      <c r="AI410" s="525"/>
      <c r="AJ410" s="525"/>
      <c r="AK410" s="525"/>
      <c r="AL410" s="525"/>
      <c r="AM410" s="526"/>
    </row>
    <row r="411" spans="1:39" ht="39.950000000000003" customHeight="1" x14ac:dyDescent="0.25">
      <c r="A411" s="89">
        <f t="shared" si="6"/>
        <v>399</v>
      </c>
      <c r="B411" s="511" t="s">
        <v>374</v>
      </c>
      <c r="C411" s="512"/>
      <c r="D411" s="513"/>
      <c r="E411" s="514"/>
      <c r="F411" s="514"/>
      <c r="G411" s="514"/>
      <c r="H411" s="514"/>
      <c r="I411" s="514"/>
      <c r="J411" s="515"/>
      <c r="K411" s="527" t="s">
        <v>161</v>
      </c>
      <c r="L411" s="528"/>
      <c r="M411" s="528"/>
      <c r="N411" s="528"/>
      <c r="O411" s="529"/>
      <c r="P411" s="516" t="s">
        <v>161</v>
      </c>
      <c r="Q411" s="517"/>
      <c r="R411" s="517"/>
      <c r="S411" s="517"/>
      <c r="T411" s="517"/>
      <c r="U411" s="517"/>
      <c r="V411" s="517"/>
      <c r="W411" s="517"/>
      <c r="X411" s="518"/>
      <c r="Y411" s="519">
        <v>0</v>
      </c>
      <c r="Z411" s="520"/>
      <c r="AA411" s="520"/>
      <c r="AB411" s="521">
        <v>0</v>
      </c>
      <c r="AC411" s="522"/>
      <c r="AD411" s="523"/>
      <c r="AE411" s="524" t="s">
        <v>161</v>
      </c>
      <c r="AF411" s="525"/>
      <c r="AG411" s="525"/>
      <c r="AH411" s="525"/>
      <c r="AI411" s="525"/>
      <c r="AJ411" s="525"/>
      <c r="AK411" s="525"/>
      <c r="AL411" s="525"/>
      <c r="AM411" s="526"/>
    </row>
    <row r="412" spans="1:39" ht="39.950000000000003" customHeight="1" x14ac:dyDescent="0.25">
      <c r="A412" s="89">
        <f t="shared" si="6"/>
        <v>400</v>
      </c>
      <c r="B412" s="511" t="s">
        <v>374</v>
      </c>
      <c r="C412" s="512"/>
      <c r="D412" s="513"/>
      <c r="E412" s="514"/>
      <c r="F412" s="514"/>
      <c r="G412" s="514"/>
      <c r="H412" s="514"/>
      <c r="I412" s="514"/>
      <c r="J412" s="515"/>
      <c r="K412" s="527" t="s">
        <v>161</v>
      </c>
      <c r="L412" s="528"/>
      <c r="M412" s="528"/>
      <c r="N412" s="528"/>
      <c r="O412" s="529"/>
      <c r="P412" s="516" t="s">
        <v>161</v>
      </c>
      <c r="Q412" s="517"/>
      <c r="R412" s="517"/>
      <c r="S412" s="517"/>
      <c r="T412" s="517"/>
      <c r="U412" s="517"/>
      <c r="V412" s="517"/>
      <c r="W412" s="517"/>
      <c r="X412" s="518"/>
      <c r="Y412" s="519">
        <v>0</v>
      </c>
      <c r="Z412" s="520"/>
      <c r="AA412" s="520"/>
      <c r="AB412" s="521">
        <v>0</v>
      </c>
      <c r="AC412" s="522"/>
      <c r="AD412" s="523"/>
      <c r="AE412" s="524" t="s">
        <v>161</v>
      </c>
      <c r="AF412" s="525"/>
      <c r="AG412" s="525"/>
      <c r="AH412" s="525"/>
      <c r="AI412" s="525"/>
      <c r="AJ412" s="525"/>
      <c r="AK412" s="525"/>
      <c r="AL412" s="525"/>
      <c r="AM412" s="526"/>
    </row>
    <row r="413" spans="1:39" ht="39.950000000000003" customHeight="1" x14ac:dyDescent="0.25">
      <c r="A413" s="89">
        <f t="shared" si="6"/>
        <v>401</v>
      </c>
      <c r="B413" s="511" t="s">
        <v>374</v>
      </c>
      <c r="C413" s="512"/>
      <c r="D413" s="513"/>
      <c r="E413" s="514"/>
      <c r="F413" s="514"/>
      <c r="G413" s="514"/>
      <c r="H413" s="514"/>
      <c r="I413" s="514"/>
      <c r="J413" s="515"/>
      <c r="K413" s="527" t="s">
        <v>161</v>
      </c>
      <c r="L413" s="528"/>
      <c r="M413" s="528"/>
      <c r="N413" s="528"/>
      <c r="O413" s="529"/>
      <c r="P413" s="516" t="s">
        <v>161</v>
      </c>
      <c r="Q413" s="517"/>
      <c r="R413" s="517"/>
      <c r="S413" s="517"/>
      <c r="T413" s="517"/>
      <c r="U413" s="517"/>
      <c r="V413" s="517"/>
      <c r="W413" s="517"/>
      <c r="X413" s="518"/>
      <c r="Y413" s="519">
        <v>0</v>
      </c>
      <c r="Z413" s="520"/>
      <c r="AA413" s="520"/>
      <c r="AB413" s="521">
        <v>0</v>
      </c>
      <c r="AC413" s="522"/>
      <c r="AD413" s="523"/>
      <c r="AE413" s="524" t="s">
        <v>161</v>
      </c>
      <c r="AF413" s="525"/>
      <c r="AG413" s="525"/>
      <c r="AH413" s="525"/>
      <c r="AI413" s="525"/>
      <c r="AJ413" s="525"/>
      <c r="AK413" s="525"/>
      <c r="AL413" s="525"/>
      <c r="AM413" s="526"/>
    </row>
    <row r="414" spans="1:39" ht="39.950000000000003" customHeight="1" x14ac:dyDescent="0.25">
      <c r="A414" s="89">
        <f t="shared" si="6"/>
        <v>402</v>
      </c>
      <c r="B414" s="511" t="s">
        <v>374</v>
      </c>
      <c r="C414" s="512"/>
      <c r="D414" s="513"/>
      <c r="E414" s="514"/>
      <c r="F414" s="514"/>
      <c r="G414" s="514"/>
      <c r="H414" s="514"/>
      <c r="I414" s="514"/>
      <c r="J414" s="515"/>
      <c r="K414" s="527" t="s">
        <v>161</v>
      </c>
      <c r="L414" s="528"/>
      <c r="M414" s="528"/>
      <c r="N414" s="528"/>
      <c r="O414" s="529"/>
      <c r="P414" s="516" t="s">
        <v>161</v>
      </c>
      <c r="Q414" s="517"/>
      <c r="R414" s="517"/>
      <c r="S414" s="517"/>
      <c r="T414" s="517"/>
      <c r="U414" s="517"/>
      <c r="V414" s="517"/>
      <c r="W414" s="517"/>
      <c r="X414" s="518"/>
      <c r="Y414" s="519">
        <v>0</v>
      </c>
      <c r="Z414" s="520"/>
      <c r="AA414" s="520"/>
      <c r="AB414" s="521">
        <v>0</v>
      </c>
      <c r="AC414" s="522"/>
      <c r="AD414" s="523"/>
      <c r="AE414" s="524" t="s">
        <v>161</v>
      </c>
      <c r="AF414" s="525"/>
      <c r="AG414" s="525"/>
      <c r="AH414" s="525"/>
      <c r="AI414" s="525"/>
      <c r="AJ414" s="525"/>
      <c r="AK414" s="525"/>
      <c r="AL414" s="525"/>
      <c r="AM414" s="526"/>
    </row>
    <row r="415" spans="1:39" ht="39.950000000000003" customHeight="1" x14ac:dyDescent="0.25">
      <c r="A415" s="89">
        <f t="shared" si="6"/>
        <v>403</v>
      </c>
      <c r="B415" s="511" t="s">
        <v>374</v>
      </c>
      <c r="C415" s="512"/>
      <c r="D415" s="513"/>
      <c r="E415" s="514"/>
      <c r="F415" s="514"/>
      <c r="G415" s="514"/>
      <c r="H415" s="514"/>
      <c r="I415" s="514"/>
      <c r="J415" s="515"/>
      <c r="K415" s="527" t="s">
        <v>161</v>
      </c>
      <c r="L415" s="528"/>
      <c r="M415" s="528"/>
      <c r="N415" s="528"/>
      <c r="O415" s="529"/>
      <c r="P415" s="516" t="s">
        <v>161</v>
      </c>
      <c r="Q415" s="517"/>
      <c r="R415" s="517"/>
      <c r="S415" s="517"/>
      <c r="T415" s="517"/>
      <c r="U415" s="517"/>
      <c r="V415" s="517"/>
      <c r="W415" s="517"/>
      <c r="X415" s="518"/>
      <c r="Y415" s="519">
        <v>0</v>
      </c>
      <c r="Z415" s="520"/>
      <c r="AA415" s="520"/>
      <c r="AB415" s="521">
        <v>0</v>
      </c>
      <c r="AC415" s="522"/>
      <c r="AD415" s="523"/>
      <c r="AE415" s="524" t="s">
        <v>161</v>
      </c>
      <c r="AF415" s="525"/>
      <c r="AG415" s="525"/>
      <c r="AH415" s="525"/>
      <c r="AI415" s="525"/>
      <c r="AJ415" s="525"/>
      <c r="AK415" s="525"/>
      <c r="AL415" s="525"/>
      <c r="AM415" s="526"/>
    </row>
    <row r="416" spans="1:39" ht="39.950000000000003" customHeight="1" x14ac:dyDescent="0.25">
      <c r="A416" s="89">
        <f t="shared" si="6"/>
        <v>404</v>
      </c>
      <c r="B416" s="511" t="s">
        <v>374</v>
      </c>
      <c r="C416" s="512"/>
      <c r="D416" s="513"/>
      <c r="E416" s="514"/>
      <c r="F416" s="514"/>
      <c r="G416" s="514"/>
      <c r="H416" s="514"/>
      <c r="I416" s="514"/>
      <c r="J416" s="515"/>
      <c r="K416" s="527" t="s">
        <v>161</v>
      </c>
      <c r="L416" s="528"/>
      <c r="M416" s="528"/>
      <c r="N416" s="528"/>
      <c r="O416" s="529"/>
      <c r="P416" s="516" t="s">
        <v>161</v>
      </c>
      <c r="Q416" s="517"/>
      <c r="R416" s="517"/>
      <c r="S416" s="517"/>
      <c r="T416" s="517"/>
      <c r="U416" s="517"/>
      <c r="V416" s="517"/>
      <c r="W416" s="517"/>
      <c r="X416" s="518"/>
      <c r="Y416" s="519">
        <v>0</v>
      </c>
      <c r="Z416" s="520"/>
      <c r="AA416" s="520"/>
      <c r="AB416" s="521">
        <v>0</v>
      </c>
      <c r="AC416" s="522"/>
      <c r="AD416" s="523"/>
      <c r="AE416" s="524" t="s">
        <v>161</v>
      </c>
      <c r="AF416" s="525"/>
      <c r="AG416" s="525"/>
      <c r="AH416" s="525"/>
      <c r="AI416" s="525"/>
      <c r="AJ416" s="525"/>
      <c r="AK416" s="525"/>
      <c r="AL416" s="525"/>
      <c r="AM416" s="526"/>
    </row>
    <row r="417" spans="1:39" ht="39.950000000000003" customHeight="1" x14ac:dyDescent="0.25">
      <c r="A417" s="89">
        <f t="shared" si="6"/>
        <v>405</v>
      </c>
      <c r="B417" s="511" t="s">
        <v>374</v>
      </c>
      <c r="C417" s="512"/>
      <c r="D417" s="513"/>
      <c r="E417" s="514"/>
      <c r="F417" s="514"/>
      <c r="G417" s="514"/>
      <c r="H417" s="514"/>
      <c r="I417" s="514"/>
      <c r="J417" s="515"/>
      <c r="K417" s="527" t="s">
        <v>161</v>
      </c>
      <c r="L417" s="528"/>
      <c r="M417" s="528"/>
      <c r="N417" s="528"/>
      <c r="O417" s="529"/>
      <c r="P417" s="516" t="s">
        <v>161</v>
      </c>
      <c r="Q417" s="517"/>
      <c r="R417" s="517"/>
      <c r="S417" s="517"/>
      <c r="T417" s="517"/>
      <c r="U417" s="517"/>
      <c r="V417" s="517"/>
      <c r="W417" s="517"/>
      <c r="X417" s="518"/>
      <c r="Y417" s="519">
        <v>0</v>
      </c>
      <c r="Z417" s="520"/>
      <c r="AA417" s="520"/>
      <c r="AB417" s="521">
        <v>0</v>
      </c>
      <c r="AC417" s="522"/>
      <c r="AD417" s="523"/>
      <c r="AE417" s="524" t="s">
        <v>161</v>
      </c>
      <c r="AF417" s="525"/>
      <c r="AG417" s="525"/>
      <c r="AH417" s="525"/>
      <c r="AI417" s="525"/>
      <c r="AJ417" s="525"/>
      <c r="AK417" s="525"/>
      <c r="AL417" s="525"/>
      <c r="AM417" s="526"/>
    </row>
    <row r="418" spans="1:39" ht="39.950000000000003" customHeight="1" x14ac:dyDescent="0.25">
      <c r="A418" s="89">
        <f t="shared" si="6"/>
        <v>406</v>
      </c>
      <c r="B418" s="511" t="s">
        <v>374</v>
      </c>
      <c r="C418" s="512"/>
      <c r="D418" s="513"/>
      <c r="E418" s="514"/>
      <c r="F418" s="514"/>
      <c r="G418" s="514"/>
      <c r="H418" s="514"/>
      <c r="I418" s="514"/>
      <c r="J418" s="515"/>
      <c r="K418" s="527" t="s">
        <v>161</v>
      </c>
      <c r="L418" s="528"/>
      <c r="M418" s="528"/>
      <c r="N418" s="528"/>
      <c r="O418" s="529"/>
      <c r="P418" s="516" t="s">
        <v>161</v>
      </c>
      <c r="Q418" s="517"/>
      <c r="R418" s="517"/>
      <c r="S418" s="517"/>
      <c r="T418" s="517"/>
      <c r="U418" s="517"/>
      <c r="V418" s="517"/>
      <c r="W418" s="517"/>
      <c r="X418" s="518"/>
      <c r="Y418" s="519">
        <v>0</v>
      </c>
      <c r="Z418" s="520"/>
      <c r="AA418" s="520"/>
      <c r="AB418" s="521">
        <v>0</v>
      </c>
      <c r="AC418" s="522"/>
      <c r="AD418" s="523"/>
      <c r="AE418" s="524" t="s">
        <v>161</v>
      </c>
      <c r="AF418" s="525"/>
      <c r="AG418" s="525"/>
      <c r="AH418" s="525"/>
      <c r="AI418" s="525"/>
      <c r="AJ418" s="525"/>
      <c r="AK418" s="525"/>
      <c r="AL418" s="525"/>
      <c r="AM418" s="526"/>
    </row>
    <row r="419" spans="1:39" ht="39.950000000000003" customHeight="1" x14ac:dyDescent="0.25">
      <c r="A419" s="89">
        <f t="shared" si="6"/>
        <v>407</v>
      </c>
      <c r="B419" s="511" t="s">
        <v>374</v>
      </c>
      <c r="C419" s="512"/>
      <c r="D419" s="513"/>
      <c r="E419" s="514"/>
      <c r="F419" s="514"/>
      <c r="G419" s="514"/>
      <c r="H419" s="514"/>
      <c r="I419" s="514"/>
      <c r="J419" s="515"/>
      <c r="K419" s="527" t="s">
        <v>161</v>
      </c>
      <c r="L419" s="528"/>
      <c r="M419" s="528"/>
      <c r="N419" s="528"/>
      <c r="O419" s="529"/>
      <c r="P419" s="516" t="s">
        <v>161</v>
      </c>
      <c r="Q419" s="517"/>
      <c r="R419" s="517"/>
      <c r="S419" s="517"/>
      <c r="T419" s="517"/>
      <c r="U419" s="517"/>
      <c r="V419" s="517"/>
      <c r="W419" s="517"/>
      <c r="X419" s="518"/>
      <c r="Y419" s="519">
        <v>0</v>
      </c>
      <c r="Z419" s="520"/>
      <c r="AA419" s="520"/>
      <c r="AB419" s="521">
        <v>0</v>
      </c>
      <c r="AC419" s="522"/>
      <c r="AD419" s="523"/>
      <c r="AE419" s="524" t="s">
        <v>161</v>
      </c>
      <c r="AF419" s="525"/>
      <c r="AG419" s="525"/>
      <c r="AH419" s="525"/>
      <c r="AI419" s="525"/>
      <c r="AJ419" s="525"/>
      <c r="AK419" s="525"/>
      <c r="AL419" s="525"/>
      <c r="AM419" s="526"/>
    </row>
    <row r="420" spans="1:39" ht="39.950000000000003" customHeight="1" x14ac:dyDescent="0.25">
      <c r="A420" s="89">
        <f t="shared" si="6"/>
        <v>408</v>
      </c>
      <c r="B420" s="511" t="s">
        <v>374</v>
      </c>
      <c r="C420" s="512"/>
      <c r="D420" s="513"/>
      <c r="E420" s="514"/>
      <c r="F420" s="514"/>
      <c r="G420" s="514"/>
      <c r="H420" s="514"/>
      <c r="I420" s="514"/>
      <c r="J420" s="515"/>
      <c r="K420" s="527" t="s">
        <v>161</v>
      </c>
      <c r="L420" s="528"/>
      <c r="M420" s="528"/>
      <c r="N420" s="528"/>
      <c r="O420" s="529"/>
      <c r="P420" s="516" t="s">
        <v>161</v>
      </c>
      <c r="Q420" s="517"/>
      <c r="R420" s="517"/>
      <c r="S420" s="517"/>
      <c r="T420" s="517"/>
      <c r="U420" s="517"/>
      <c r="V420" s="517"/>
      <c r="W420" s="517"/>
      <c r="X420" s="518"/>
      <c r="Y420" s="519">
        <v>0</v>
      </c>
      <c r="Z420" s="520"/>
      <c r="AA420" s="520"/>
      <c r="AB420" s="521">
        <v>0</v>
      </c>
      <c r="AC420" s="522"/>
      <c r="AD420" s="523"/>
      <c r="AE420" s="524" t="s">
        <v>161</v>
      </c>
      <c r="AF420" s="525"/>
      <c r="AG420" s="525"/>
      <c r="AH420" s="525"/>
      <c r="AI420" s="525"/>
      <c r="AJ420" s="525"/>
      <c r="AK420" s="525"/>
      <c r="AL420" s="525"/>
      <c r="AM420" s="526"/>
    </row>
    <row r="421" spans="1:39" ht="39.950000000000003" customHeight="1" x14ac:dyDescent="0.25">
      <c r="A421" s="89">
        <f t="shared" si="6"/>
        <v>409</v>
      </c>
      <c r="B421" s="511" t="s">
        <v>374</v>
      </c>
      <c r="C421" s="512"/>
      <c r="D421" s="513"/>
      <c r="E421" s="514"/>
      <c r="F421" s="514"/>
      <c r="G421" s="514"/>
      <c r="H421" s="514"/>
      <c r="I421" s="514"/>
      <c r="J421" s="515"/>
      <c r="K421" s="527" t="s">
        <v>161</v>
      </c>
      <c r="L421" s="528"/>
      <c r="M421" s="528"/>
      <c r="N421" s="528"/>
      <c r="O421" s="529"/>
      <c r="P421" s="516" t="s">
        <v>161</v>
      </c>
      <c r="Q421" s="517"/>
      <c r="R421" s="517"/>
      <c r="S421" s="517"/>
      <c r="T421" s="517"/>
      <c r="U421" s="517"/>
      <c r="V421" s="517"/>
      <c r="W421" s="517"/>
      <c r="X421" s="518"/>
      <c r="Y421" s="519">
        <v>0</v>
      </c>
      <c r="Z421" s="520"/>
      <c r="AA421" s="520"/>
      <c r="AB421" s="521">
        <v>0</v>
      </c>
      <c r="AC421" s="522"/>
      <c r="AD421" s="523"/>
      <c r="AE421" s="524" t="s">
        <v>161</v>
      </c>
      <c r="AF421" s="525"/>
      <c r="AG421" s="525"/>
      <c r="AH421" s="525"/>
      <c r="AI421" s="525"/>
      <c r="AJ421" s="525"/>
      <c r="AK421" s="525"/>
      <c r="AL421" s="525"/>
      <c r="AM421" s="526"/>
    </row>
    <row r="422" spans="1:39" ht="39.950000000000003" customHeight="1" x14ac:dyDescent="0.25">
      <c r="A422" s="89">
        <f t="shared" si="6"/>
        <v>410</v>
      </c>
      <c r="B422" s="511" t="s">
        <v>374</v>
      </c>
      <c r="C422" s="512"/>
      <c r="D422" s="513"/>
      <c r="E422" s="514"/>
      <c r="F422" s="514"/>
      <c r="G422" s="514"/>
      <c r="H422" s="514"/>
      <c r="I422" s="514"/>
      <c r="J422" s="515"/>
      <c r="K422" s="527" t="s">
        <v>161</v>
      </c>
      <c r="L422" s="528"/>
      <c r="M422" s="528"/>
      <c r="N422" s="528"/>
      <c r="O422" s="529"/>
      <c r="P422" s="516" t="s">
        <v>161</v>
      </c>
      <c r="Q422" s="517"/>
      <c r="R422" s="517"/>
      <c r="S422" s="517"/>
      <c r="T422" s="517"/>
      <c r="U422" s="517"/>
      <c r="V422" s="517"/>
      <c r="W422" s="517"/>
      <c r="X422" s="518"/>
      <c r="Y422" s="519">
        <v>0</v>
      </c>
      <c r="Z422" s="520"/>
      <c r="AA422" s="520"/>
      <c r="AB422" s="521">
        <v>0</v>
      </c>
      <c r="AC422" s="522"/>
      <c r="AD422" s="523"/>
      <c r="AE422" s="524" t="s">
        <v>161</v>
      </c>
      <c r="AF422" s="525"/>
      <c r="AG422" s="525"/>
      <c r="AH422" s="525"/>
      <c r="AI422" s="525"/>
      <c r="AJ422" s="525"/>
      <c r="AK422" s="525"/>
      <c r="AL422" s="525"/>
      <c r="AM422" s="526"/>
    </row>
    <row r="423" spans="1:39" ht="39.950000000000003" customHeight="1" x14ac:dyDescent="0.25">
      <c r="A423" s="89">
        <f t="shared" si="6"/>
        <v>411</v>
      </c>
      <c r="B423" s="511" t="s">
        <v>374</v>
      </c>
      <c r="C423" s="512"/>
      <c r="D423" s="513"/>
      <c r="E423" s="514"/>
      <c r="F423" s="514"/>
      <c r="G423" s="514"/>
      <c r="H423" s="514"/>
      <c r="I423" s="514"/>
      <c r="J423" s="515"/>
      <c r="K423" s="527" t="s">
        <v>161</v>
      </c>
      <c r="L423" s="528"/>
      <c r="M423" s="528"/>
      <c r="N423" s="528"/>
      <c r="O423" s="529"/>
      <c r="P423" s="516" t="s">
        <v>161</v>
      </c>
      <c r="Q423" s="517"/>
      <c r="R423" s="517"/>
      <c r="S423" s="517"/>
      <c r="T423" s="517"/>
      <c r="U423" s="517"/>
      <c r="V423" s="517"/>
      <c r="W423" s="517"/>
      <c r="X423" s="518"/>
      <c r="Y423" s="519">
        <v>0</v>
      </c>
      <c r="Z423" s="520"/>
      <c r="AA423" s="520"/>
      <c r="AB423" s="521">
        <v>0</v>
      </c>
      <c r="AC423" s="522"/>
      <c r="AD423" s="523"/>
      <c r="AE423" s="524" t="s">
        <v>161</v>
      </c>
      <c r="AF423" s="525"/>
      <c r="AG423" s="525"/>
      <c r="AH423" s="525"/>
      <c r="AI423" s="525"/>
      <c r="AJ423" s="525"/>
      <c r="AK423" s="525"/>
      <c r="AL423" s="525"/>
      <c r="AM423" s="526"/>
    </row>
    <row r="424" spans="1:39" ht="39.950000000000003" customHeight="1" x14ac:dyDescent="0.25">
      <c r="A424" s="89">
        <f t="shared" si="6"/>
        <v>412</v>
      </c>
      <c r="B424" s="511" t="s">
        <v>374</v>
      </c>
      <c r="C424" s="512"/>
      <c r="D424" s="513"/>
      <c r="E424" s="514"/>
      <c r="F424" s="514"/>
      <c r="G424" s="514"/>
      <c r="H424" s="514"/>
      <c r="I424" s="514"/>
      <c r="J424" s="515"/>
      <c r="K424" s="527" t="s">
        <v>161</v>
      </c>
      <c r="L424" s="528"/>
      <c r="M424" s="528"/>
      <c r="N424" s="528"/>
      <c r="O424" s="529"/>
      <c r="P424" s="516" t="s">
        <v>161</v>
      </c>
      <c r="Q424" s="517"/>
      <c r="R424" s="517"/>
      <c r="S424" s="517"/>
      <c r="T424" s="517"/>
      <c r="U424" s="517"/>
      <c r="V424" s="517"/>
      <c r="W424" s="517"/>
      <c r="X424" s="518"/>
      <c r="Y424" s="519">
        <v>0</v>
      </c>
      <c r="Z424" s="520"/>
      <c r="AA424" s="520"/>
      <c r="AB424" s="521">
        <v>0</v>
      </c>
      <c r="AC424" s="522"/>
      <c r="AD424" s="523"/>
      <c r="AE424" s="524" t="s">
        <v>161</v>
      </c>
      <c r="AF424" s="525"/>
      <c r="AG424" s="525"/>
      <c r="AH424" s="525"/>
      <c r="AI424" s="525"/>
      <c r="AJ424" s="525"/>
      <c r="AK424" s="525"/>
      <c r="AL424" s="525"/>
      <c r="AM424" s="526"/>
    </row>
    <row r="425" spans="1:39" ht="39.950000000000003" customHeight="1" x14ac:dyDescent="0.25">
      <c r="A425" s="89">
        <f t="shared" si="6"/>
        <v>413</v>
      </c>
      <c r="B425" s="511" t="s">
        <v>374</v>
      </c>
      <c r="C425" s="512"/>
      <c r="D425" s="513"/>
      <c r="E425" s="514"/>
      <c r="F425" s="514"/>
      <c r="G425" s="514"/>
      <c r="H425" s="514"/>
      <c r="I425" s="514"/>
      <c r="J425" s="515"/>
      <c r="K425" s="527" t="s">
        <v>161</v>
      </c>
      <c r="L425" s="528"/>
      <c r="M425" s="528"/>
      <c r="N425" s="528"/>
      <c r="O425" s="529"/>
      <c r="P425" s="516" t="s">
        <v>161</v>
      </c>
      <c r="Q425" s="517"/>
      <c r="R425" s="517"/>
      <c r="S425" s="517"/>
      <c r="T425" s="517"/>
      <c r="U425" s="517"/>
      <c r="V425" s="517"/>
      <c r="W425" s="517"/>
      <c r="X425" s="518"/>
      <c r="Y425" s="519">
        <v>0</v>
      </c>
      <c r="Z425" s="520"/>
      <c r="AA425" s="520"/>
      <c r="AB425" s="521">
        <v>0</v>
      </c>
      <c r="AC425" s="522"/>
      <c r="AD425" s="523"/>
      <c r="AE425" s="524" t="s">
        <v>161</v>
      </c>
      <c r="AF425" s="525"/>
      <c r="AG425" s="525"/>
      <c r="AH425" s="525"/>
      <c r="AI425" s="525"/>
      <c r="AJ425" s="525"/>
      <c r="AK425" s="525"/>
      <c r="AL425" s="525"/>
      <c r="AM425" s="526"/>
    </row>
    <row r="426" spans="1:39" ht="39.950000000000003" customHeight="1" x14ac:dyDescent="0.25">
      <c r="A426" s="89">
        <f t="shared" si="6"/>
        <v>414</v>
      </c>
      <c r="B426" s="511" t="s">
        <v>374</v>
      </c>
      <c r="C426" s="512"/>
      <c r="D426" s="513"/>
      <c r="E426" s="514"/>
      <c r="F426" s="514"/>
      <c r="G426" s="514"/>
      <c r="H426" s="514"/>
      <c r="I426" s="514"/>
      <c r="J426" s="515"/>
      <c r="K426" s="527" t="s">
        <v>161</v>
      </c>
      <c r="L426" s="528"/>
      <c r="M426" s="528"/>
      <c r="N426" s="528"/>
      <c r="O426" s="529"/>
      <c r="P426" s="516" t="s">
        <v>161</v>
      </c>
      <c r="Q426" s="517"/>
      <c r="R426" s="517"/>
      <c r="S426" s="517"/>
      <c r="T426" s="517"/>
      <c r="U426" s="517"/>
      <c r="V426" s="517"/>
      <c r="W426" s="517"/>
      <c r="X426" s="518"/>
      <c r="Y426" s="519">
        <v>0</v>
      </c>
      <c r="Z426" s="520"/>
      <c r="AA426" s="520"/>
      <c r="AB426" s="521">
        <v>0</v>
      </c>
      <c r="AC426" s="522"/>
      <c r="AD426" s="523"/>
      <c r="AE426" s="524" t="s">
        <v>161</v>
      </c>
      <c r="AF426" s="525"/>
      <c r="AG426" s="525"/>
      <c r="AH426" s="525"/>
      <c r="AI426" s="525"/>
      <c r="AJ426" s="525"/>
      <c r="AK426" s="525"/>
      <c r="AL426" s="525"/>
      <c r="AM426" s="526"/>
    </row>
    <row r="427" spans="1:39" ht="39.950000000000003" customHeight="1" x14ac:dyDescent="0.25">
      <c r="A427" s="89">
        <f t="shared" si="6"/>
        <v>415</v>
      </c>
      <c r="B427" s="511" t="s">
        <v>374</v>
      </c>
      <c r="C427" s="512"/>
      <c r="D427" s="513"/>
      <c r="E427" s="514"/>
      <c r="F427" s="514"/>
      <c r="G427" s="514"/>
      <c r="H427" s="514"/>
      <c r="I427" s="514"/>
      <c r="J427" s="515"/>
      <c r="K427" s="527" t="s">
        <v>161</v>
      </c>
      <c r="L427" s="528"/>
      <c r="M427" s="528"/>
      <c r="N427" s="528"/>
      <c r="O427" s="529"/>
      <c r="P427" s="516" t="s">
        <v>161</v>
      </c>
      <c r="Q427" s="517"/>
      <c r="R427" s="517"/>
      <c r="S427" s="517"/>
      <c r="T427" s="517"/>
      <c r="U427" s="517"/>
      <c r="V427" s="517"/>
      <c r="W427" s="517"/>
      <c r="X427" s="518"/>
      <c r="Y427" s="519">
        <v>0</v>
      </c>
      <c r="Z427" s="520"/>
      <c r="AA427" s="520"/>
      <c r="AB427" s="521">
        <v>0</v>
      </c>
      <c r="AC427" s="522"/>
      <c r="AD427" s="523"/>
      <c r="AE427" s="524" t="s">
        <v>161</v>
      </c>
      <c r="AF427" s="525"/>
      <c r="AG427" s="525"/>
      <c r="AH427" s="525"/>
      <c r="AI427" s="525"/>
      <c r="AJ427" s="525"/>
      <c r="AK427" s="525"/>
      <c r="AL427" s="525"/>
      <c r="AM427" s="526"/>
    </row>
    <row r="428" spans="1:39" ht="39.950000000000003" customHeight="1" x14ac:dyDescent="0.25">
      <c r="A428" s="89">
        <f t="shared" si="6"/>
        <v>416</v>
      </c>
      <c r="B428" s="511" t="s">
        <v>374</v>
      </c>
      <c r="C428" s="512"/>
      <c r="D428" s="513"/>
      <c r="E428" s="514"/>
      <c r="F428" s="514"/>
      <c r="G428" s="514"/>
      <c r="H428" s="514"/>
      <c r="I428" s="514"/>
      <c r="J428" s="515"/>
      <c r="K428" s="527" t="s">
        <v>161</v>
      </c>
      <c r="L428" s="528"/>
      <c r="M428" s="528"/>
      <c r="N428" s="528"/>
      <c r="O428" s="529"/>
      <c r="P428" s="516" t="s">
        <v>161</v>
      </c>
      <c r="Q428" s="517"/>
      <c r="R428" s="517"/>
      <c r="S428" s="517"/>
      <c r="T428" s="517"/>
      <c r="U428" s="517"/>
      <c r="V428" s="517"/>
      <c r="W428" s="517"/>
      <c r="X428" s="518"/>
      <c r="Y428" s="519">
        <v>0</v>
      </c>
      <c r="Z428" s="520"/>
      <c r="AA428" s="520"/>
      <c r="AB428" s="521">
        <v>0</v>
      </c>
      <c r="AC428" s="522"/>
      <c r="AD428" s="523"/>
      <c r="AE428" s="524" t="s">
        <v>161</v>
      </c>
      <c r="AF428" s="525"/>
      <c r="AG428" s="525"/>
      <c r="AH428" s="525"/>
      <c r="AI428" s="525"/>
      <c r="AJ428" s="525"/>
      <c r="AK428" s="525"/>
      <c r="AL428" s="525"/>
      <c r="AM428" s="526"/>
    </row>
    <row r="429" spans="1:39" ht="39.950000000000003" customHeight="1" x14ac:dyDescent="0.25">
      <c r="A429" s="89">
        <f t="shared" si="6"/>
        <v>417</v>
      </c>
      <c r="B429" s="511" t="s">
        <v>374</v>
      </c>
      <c r="C429" s="512"/>
      <c r="D429" s="513"/>
      <c r="E429" s="514"/>
      <c r="F429" s="514"/>
      <c r="G429" s="514"/>
      <c r="H429" s="514"/>
      <c r="I429" s="514"/>
      <c r="J429" s="515"/>
      <c r="K429" s="527" t="s">
        <v>161</v>
      </c>
      <c r="L429" s="528"/>
      <c r="M429" s="528"/>
      <c r="N429" s="528"/>
      <c r="O429" s="529"/>
      <c r="P429" s="516" t="s">
        <v>161</v>
      </c>
      <c r="Q429" s="517"/>
      <c r="R429" s="517"/>
      <c r="S429" s="517"/>
      <c r="T429" s="517"/>
      <c r="U429" s="517"/>
      <c r="V429" s="517"/>
      <c r="W429" s="517"/>
      <c r="X429" s="518"/>
      <c r="Y429" s="519">
        <v>0</v>
      </c>
      <c r="Z429" s="520"/>
      <c r="AA429" s="520"/>
      <c r="AB429" s="521">
        <v>0</v>
      </c>
      <c r="AC429" s="522"/>
      <c r="AD429" s="523"/>
      <c r="AE429" s="524" t="s">
        <v>161</v>
      </c>
      <c r="AF429" s="525"/>
      <c r="AG429" s="525"/>
      <c r="AH429" s="525"/>
      <c r="AI429" s="525"/>
      <c r="AJ429" s="525"/>
      <c r="AK429" s="525"/>
      <c r="AL429" s="525"/>
      <c r="AM429" s="526"/>
    </row>
    <row r="430" spans="1:39" ht="39.950000000000003" customHeight="1" x14ac:dyDescent="0.25">
      <c r="A430" s="89">
        <f t="shared" si="6"/>
        <v>418</v>
      </c>
      <c r="B430" s="511" t="s">
        <v>374</v>
      </c>
      <c r="C430" s="512"/>
      <c r="D430" s="513"/>
      <c r="E430" s="514"/>
      <c r="F430" s="514"/>
      <c r="G430" s="514"/>
      <c r="H430" s="514"/>
      <c r="I430" s="514"/>
      <c r="J430" s="515"/>
      <c r="K430" s="527" t="s">
        <v>161</v>
      </c>
      <c r="L430" s="528"/>
      <c r="M430" s="528"/>
      <c r="N430" s="528"/>
      <c r="O430" s="529"/>
      <c r="P430" s="516" t="s">
        <v>161</v>
      </c>
      <c r="Q430" s="517"/>
      <c r="R430" s="517"/>
      <c r="S430" s="517"/>
      <c r="T430" s="517"/>
      <c r="U430" s="517"/>
      <c r="V430" s="517"/>
      <c r="W430" s="517"/>
      <c r="X430" s="518"/>
      <c r="Y430" s="519">
        <v>0</v>
      </c>
      <c r="Z430" s="520"/>
      <c r="AA430" s="520"/>
      <c r="AB430" s="521">
        <v>0</v>
      </c>
      <c r="AC430" s="522"/>
      <c r="AD430" s="523"/>
      <c r="AE430" s="524" t="s">
        <v>161</v>
      </c>
      <c r="AF430" s="525"/>
      <c r="AG430" s="525"/>
      <c r="AH430" s="525"/>
      <c r="AI430" s="525"/>
      <c r="AJ430" s="525"/>
      <c r="AK430" s="525"/>
      <c r="AL430" s="525"/>
      <c r="AM430" s="526"/>
    </row>
    <row r="431" spans="1:39" ht="39.950000000000003" customHeight="1" x14ac:dyDescent="0.25">
      <c r="A431" s="89">
        <f t="shared" si="6"/>
        <v>419</v>
      </c>
      <c r="B431" s="511" t="s">
        <v>374</v>
      </c>
      <c r="C431" s="512"/>
      <c r="D431" s="513"/>
      <c r="E431" s="514"/>
      <c r="F431" s="514"/>
      <c r="G431" s="514"/>
      <c r="H431" s="514"/>
      <c r="I431" s="514"/>
      <c r="J431" s="515"/>
      <c r="K431" s="527" t="s">
        <v>161</v>
      </c>
      <c r="L431" s="528"/>
      <c r="M431" s="528"/>
      <c r="N431" s="528"/>
      <c r="O431" s="529"/>
      <c r="P431" s="516" t="s">
        <v>161</v>
      </c>
      <c r="Q431" s="517"/>
      <c r="R431" s="517"/>
      <c r="S431" s="517"/>
      <c r="T431" s="517"/>
      <c r="U431" s="517"/>
      <c r="V431" s="517"/>
      <c r="W431" s="517"/>
      <c r="X431" s="518"/>
      <c r="Y431" s="519">
        <v>0</v>
      </c>
      <c r="Z431" s="520"/>
      <c r="AA431" s="520"/>
      <c r="AB431" s="521">
        <v>0</v>
      </c>
      <c r="AC431" s="522"/>
      <c r="AD431" s="523"/>
      <c r="AE431" s="524" t="s">
        <v>161</v>
      </c>
      <c r="AF431" s="525"/>
      <c r="AG431" s="525"/>
      <c r="AH431" s="525"/>
      <c r="AI431" s="525"/>
      <c r="AJ431" s="525"/>
      <c r="AK431" s="525"/>
      <c r="AL431" s="525"/>
      <c r="AM431" s="526"/>
    </row>
    <row r="432" spans="1:39" ht="39.950000000000003" customHeight="1" x14ac:dyDescent="0.25">
      <c r="A432" s="89">
        <f t="shared" si="6"/>
        <v>420</v>
      </c>
      <c r="B432" s="511" t="s">
        <v>374</v>
      </c>
      <c r="C432" s="512"/>
      <c r="D432" s="513"/>
      <c r="E432" s="514"/>
      <c r="F432" s="514"/>
      <c r="G432" s="514"/>
      <c r="H432" s="514"/>
      <c r="I432" s="514"/>
      <c r="J432" s="515"/>
      <c r="K432" s="527" t="s">
        <v>161</v>
      </c>
      <c r="L432" s="528"/>
      <c r="M432" s="528"/>
      <c r="N432" s="528"/>
      <c r="O432" s="529"/>
      <c r="P432" s="516" t="s">
        <v>161</v>
      </c>
      <c r="Q432" s="517"/>
      <c r="R432" s="517"/>
      <c r="S432" s="517"/>
      <c r="T432" s="517"/>
      <c r="U432" s="517"/>
      <c r="V432" s="517"/>
      <c r="W432" s="517"/>
      <c r="X432" s="518"/>
      <c r="Y432" s="519">
        <v>0</v>
      </c>
      <c r="Z432" s="520"/>
      <c r="AA432" s="520"/>
      <c r="AB432" s="521">
        <v>0</v>
      </c>
      <c r="AC432" s="522"/>
      <c r="AD432" s="523"/>
      <c r="AE432" s="524" t="s">
        <v>161</v>
      </c>
      <c r="AF432" s="525"/>
      <c r="AG432" s="525"/>
      <c r="AH432" s="525"/>
      <c r="AI432" s="525"/>
      <c r="AJ432" s="525"/>
      <c r="AK432" s="525"/>
      <c r="AL432" s="525"/>
      <c r="AM432" s="526"/>
    </row>
    <row r="433" spans="1:39" ht="39.950000000000003" customHeight="1" x14ac:dyDescent="0.25">
      <c r="A433" s="89">
        <f t="shared" si="6"/>
        <v>421</v>
      </c>
      <c r="B433" s="511" t="s">
        <v>374</v>
      </c>
      <c r="C433" s="512"/>
      <c r="D433" s="513"/>
      <c r="E433" s="514"/>
      <c r="F433" s="514"/>
      <c r="G433" s="514"/>
      <c r="H433" s="514"/>
      <c r="I433" s="514"/>
      <c r="J433" s="515"/>
      <c r="K433" s="527" t="s">
        <v>161</v>
      </c>
      <c r="L433" s="528"/>
      <c r="M433" s="528"/>
      <c r="N433" s="528"/>
      <c r="O433" s="529"/>
      <c r="P433" s="516" t="s">
        <v>161</v>
      </c>
      <c r="Q433" s="517"/>
      <c r="R433" s="517"/>
      <c r="S433" s="517"/>
      <c r="T433" s="517"/>
      <c r="U433" s="517"/>
      <c r="V433" s="517"/>
      <c r="W433" s="517"/>
      <c r="X433" s="518"/>
      <c r="Y433" s="519">
        <v>0</v>
      </c>
      <c r="Z433" s="520"/>
      <c r="AA433" s="520"/>
      <c r="AB433" s="521">
        <v>0</v>
      </c>
      <c r="AC433" s="522"/>
      <c r="AD433" s="523"/>
      <c r="AE433" s="524" t="s">
        <v>161</v>
      </c>
      <c r="AF433" s="525"/>
      <c r="AG433" s="525"/>
      <c r="AH433" s="525"/>
      <c r="AI433" s="525"/>
      <c r="AJ433" s="525"/>
      <c r="AK433" s="525"/>
      <c r="AL433" s="525"/>
      <c r="AM433" s="526"/>
    </row>
    <row r="434" spans="1:39" ht="39.950000000000003" customHeight="1" x14ac:dyDescent="0.25">
      <c r="A434" s="89">
        <f t="shared" si="6"/>
        <v>422</v>
      </c>
      <c r="B434" s="511" t="s">
        <v>374</v>
      </c>
      <c r="C434" s="512"/>
      <c r="D434" s="513"/>
      <c r="E434" s="514"/>
      <c r="F434" s="514"/>
      <c r="G434" s="514"/>
      <c r="H434" s="514"/>
      <c r="I434" s="514"/>
      <c r="J434" s="515"/>
      <c r="K434" s="527" t="s">
        <v>161</v>
      </c>
      <c r="L434" s="528"/>
      <c r="M434" s="528"/>
      <c r="N434" s="528"/>
      <c r="O434" s="529"/>
      <c r="P434" s="516" t="s">
        <v>161</v>
      </c>
      <c r="Q434" s="517"/>
      <c r="R434" s="517"/>
      <c r="S434" s="517"/>
      <c r="T434" s="517"/>
      <c r="U434" s="517"/>
      <c r="V434" s="517"/>
      <c r="W434" s="517"/>
      <c r="X434" s="518"/>
      <c r="Y434" s="519">
        <v>0</v>
      </c>
      <c r="Z434" s="520"/>
      <c r="AA434" s="520"/>
      <c r="AB434" s="521">
        <v>0</v>
      </c>
      <c r="AC434" s="522"/>
      <c r="AD434" s="523"/>
      <c r="AE434" s="524" t="s">
        <v>161</v>
      </c>
      <c r="AF434" s="525"/>
      <c r="AG434" s="525"/>
      <c r="AH434" s="525"/>
      <c r="AI434" s="525"/>
      <c r="AJ434" s="525"/>
      <c r="AK434" s="525"/>
      <c r="AL434" s="525"/>
      <c r="AM434" s="526"/>
    </row>
    <row r="435" spans="1:39" ht="39.950000000000003" customHeight="1" x14ac:dyDescent="0.25">
      <c r="A435" s="89">
        <f t="shared" si="6"/>
        <v>423</v>
      </c>
      <c r="B435" s="511" t="s">
        <v>374</v>
      </c>
      <c r="C435" s="512"/>
      <c r="D435" s="513"/>
      <c r="E435" s="514"/>
      <c r="F435" s="514"/>
      <c r="G435" s="514"/>
      <c r="H435" s="514"/>
      <c r="I435" s="514"/>
      <c r="J435" s="515"/>
      <c r="K435" s="527" t="s">
        <v>161</v>
      </c>
      <c r="L435" s="528"/>
      <c r="M435" s="528"/>
      <c r="N435" s="528"/>
      <c r="O435" s="529"/>
      <c r="P435" s="516" t="s">
        <v>161</v>
      </c>
      <c r="Q435" s="517"/>
      <c r="R435" s="517"/>
      <c r="S435" s="517"/>
      <c r="T435" s="517"/>
      <c r="U435" s="517"/>
      <c r="V435" s="517"/>
      <c r="W435" s="517"/>
      <c r="X435" s="518"/>
      <c r="Y435" s="519">
        <v>0</v>
      </c>
      <c r="Z435" s="520"/>
      <c r="AA435" s="520"/>
      <c r="AB435" s="521">
        <v>0</v>
      </c>
      <c r="AC435" s="522"/>
      <c r="AD435" s="523"/>
      <c r="AE435" s="524" t="s">
        <v>161</v>
      </c>
      <c r="AF435" s="525"/>
      <c r="AG435" s="525"/>
      <c r="AH435" s="525"/>
      <c r="AI435" s="525"/>
      <c r="AJ435" s="525"/>
      <c r="AK435" s="525"/>
      <c r="AL435" s="525"/>
      <c r="AM435" s="526"/>
    </row>
    <row r="436" spans="1:39" ht="39.950000000000003" customHeight="1" x14ac:dyDescent="0.25">
      <c r="A436" s="89">
        <f t="shared" si="6"/>
        <v>424</v>
      </c>
      <c r="B436" s="511" t="s">
        <v>374</v>
      </c>
      <c r="C436" s="512"/>
      <c r="D436" s="513"/>
      <c r="E436" s="514"/>
      <c r="F436" s="514"/>
      <c r="G436" s="514"/>
      <c r="H436" s="514"/>
      <c r="I436" s="514"/>
      <c r="J436" s="515"/>
      <c r="K436" s="527" t="s">
        <v>161</v>
      </c>
      <c r="L436" s="528"/>
      <c r="M436" s="528"/>
      <c r="N436" s="528"/>
      <c r="O436" s="529"/>
      <c r="P436" s="516" t="s">
        <v>161</v>
      </c>
      <c r="Q436" s="517"/>
      <c r="R436" s="517"/>
      <c r="S436" s="517"/>
      <c r="T436" s="517"/>
      <c r="U436" s="517"/>
      <c r="V436" s="517"/>
      <c r="W436" s="517"/>
      <c r="X436" s="518"/>
      <c r="Y436" s="519">
        <v>0</v>
      </c>
      <c r="Z436" s="520"/>
      <c r="AA436" s="520"/>
      <c r="AB436" s="521">
        <v>0</v>
      </c>
      <c r="AC436" s="522"/>
      <c r="AD436" s="523"/>
      <c r="AE436" s="524" t="s">
        <v>161</v>
      </c>
      <c r="AF436" s="525"/>
      <c r="AG436" s="525"/>
      <c r="AH436" s="525"/>
      <c r="AI436" s="525"/>
      <c r="AJ436" s="525"/>
      <c r="AK436" s="525"/>
      <c r="AL436" s="525"/>
      <c r="AM436" s="526"/>
    </row>
    <row r="437" spans="1:39" ht="39.950000000000003" customHeight="1" x14ac:dyDescent="0.25">
      <c r="A437" s="89">
        <f t="shared" si="6"/>
        <v>425</v>
      </c>
      <c r="B437" s="511" t="s">
        <v>374</v>
      </c>
      <c r="C437" s="512"/>
      <c r="D437" s="513"/>
      <c r="E437" s="514"/>
      <c r="F437" s="514"/>
      <c r="G437" s="514"/>
      <c r="H437" s="514"/>
      <c r="I437" s="514"/>
      <c r="J437" s="515"/>
      <c r="K437" s="527" t="s">
        <v>161</v>
      </c>
      <c r="L437" s="528"/>
      <c r="M437" s="528"/>
      <c r="N437" s="528"/>
      <c r="O437" s="529"/>
      <c r="P437" s="516" t="s">
        <v>161</v>
      </c>
      <c r="Q437" s="517"/>
      <c r="R437" s="517"/>
      <c r="S437" s="517"/>
      <c r="T437" s="517"/>
      <c r="U437" s="517"/>
      <c r="V437" s="517"/>
      <c r="W437" s="517"/>
      <c r="X437" s="518"/>
      <c r="Y437" s="519">
        <v>0</v>
      </c>
      <c r="Z437" s="520"/>
      <c r="AA437" s="520"/>
      <c r="AB437" s="521">
        <v>0</v>
      </c>
      <c r="AC437" s="522"/>
      <c r="AD437" s="523"/>
      <c r="AE437" s="524" t="s">
        <v>161</v>
      </c>
      <c r="AF437" s="525"/>
      <c r="AG437" s="525"/>
      <c r="AH437" s="525"/>
      <c r="AI437" s="525"/>
      <c r="AJ437" s="525"/>
      <c r="AK437" s="525"/>
      <c r="AL437" s="525"/>
      <c r="AM437" s="526"/>
    </row>
    <row r="438" spans="1:39" ht="39.950000000000003" customHeight="1" x14ac:dyDescent="0.25">
      <c r="A438" s="89">
        <f t="shared" si="6"/>
        <v>426</v>
      </c>
      <c r="B438" s="511" t="s">
        <v>374</v>
      </c>
      <c r="C438" s="512"/>
      <c r="D438" s="513"/>
      <c r="E438" s="514"/>
      <c r="F438" s="514"/>
      <c r="G438" s="514"/>
      <c r="H438" s="514"/>
      <c r="I438" s="514"/>
      <c r="J438" s="515"/>
      <c r="K438" s="527" t="s">
        <v>161</v>
      </c>
      <c r="L438" s="528"/>
      <c r="M438" s="528"/>
      <c r="N438" s="528"/>
      <c r="O438" s="529"/>
      <c r="P438" s="516" t="s">
        <v>161</v>
      </c>
      <c r="Q438" s="517"/>
      <c r="R438" s="517"/>
      <c r="S438" s="517"/>
      <c r="T438" s="517"/>
      <c r="U438" s="517"/>
      <c r="V438" s="517"/>
      <c r="W438" s="517"/>
      <c r="X438" s="518"/>
      <c r="Y438" s="519">
        <v>0</v>
      </c>
      <c r="Z438" s="520"/>
      <c r="AA438" s="520"/>
      <c r="AB438" s="521">
        <v>0</v>
      </c>
      <c r="AC438" s="522"/>
      <c r="AD438" s="523"/>
      <c r="AE438" s="524" t="s">
        <v>161</v>
      </c>
      <c r="AF438" s="525"/>
      <c r="AG438" s="525"/>
      <c r="AH438" s="525"/>
      <c r="AI438" s="525"/>
      <c r="AJ438" s="525"/>
      <c r="AK438" s="525"/>
      <c r="AL438" s="525"/>
      <c r="AM438" s="526"/>
    </row>
    <row r="439" spans="1:39" ht="39.950000000000003" customHeight="1" x14ac:dyDescent="0.25">
      <c r="A439" s="89">
        <f t="shared" si="6"/>
        <v>427</v>
      </c>
      <c r="B439" s="511" t="s">
        <v>374</v>
      </c>
      <c r="C439" s="512"/>
      <c r="D439" s="513"/>
      <c r="E439" s="514"/>
      <c r="F439" s="514"/>
      <c r="G439" s="514"/>
      <c r="H439" s="514"/>
      <c r="I439" s="514"/>
      <c r="J439" s="515"/>
      <c r="K439" s="527" t="s">
        <v>161</v>
      </c>
      <c r="L439" s="528"/>
      <c r="M439" s="528"/>
      <c r="N439" s="528"/>
      <c r="O439" s="529"/>
      <c r="P439" s="516" t="s">
        <v>161</v>
      </c>
      <c r="Q439" s="517"/>
      <c r="R439" s="517"/>
      <c r="S439" s="517"/>
      <c r="T439" s="517"/>
      <c r="U439" s="517"/>
      <c r="V439" s="517"/>
      <c r="W439" s="517"/>
      <c r="X439" s="518"/>
      <c r="Y439" s="519">
        <v>0</v>
      </c>
      <c r="Z439" s="520"/>
      <c r="AA439" s="520"/>
      <c r="AB439" s="521">
        <v>0</v>
      </c>
      <c r="AC439" s="522"/>
      <c r="AD439" s="523"/>
      <c r="AE439" s="524" t="s">
        <v>161</v>
      </c>
      <c r="AF439" s="525"/>
      <c r="AG439" s="525"/>
      <c r="AH439" s="525"/>
      <c r="AI439" s="525"/>
      <c r="AJ439" s="525"/>
      <c r="AK439" s="525"/>
      <c r="AL439" s="525"/>
      <c r="AM439" s="526"/>
    </row>
    <row r="440" spans="1:39" ht="39.950000000000003" customHeight="1" x14ac:dyDescent="0.25">
      <c r="A440" s="89">
        <f t="shared" si="6"/>
        <v>428</v>
      </c>
      <c r="B440" s="511" t="s">
        <v>374</v>
      </c>
      <c r="C440" s="512"/>
      <c r="D440" s="513"/>
      <c r="E440" s="514"/>
      <c r="F440" s="514"/>
      <c r="G440" s="514"/>
      <c r="H440" s="514"/>
      <c r="I440" s="514"/>
      <c r="J440" s="515"/>
      <c r="K440" s="527" t="s">
        <v>161</v>
      </c>
      <c r="L440" s="528"/>
      <c r="M440" s="528"/>
      <c r="N440" s="528"/>
      <c r="O440" s="529"/>
      <c r="P440" s="516" t="s">
        <v>161</v>
      </c>
      <c r="Q440" s="517"/>
      <c r="R440" s="517"/>
      <c r="S440" s="517"/>
      <c r="T440" s="517"/>
      <c r="U440" s="517"/>
      <c r="V440" s="517"/>
      <c r="W440" s="517"/>
      <c r="X440" s="518"/>
      <c r="Y440" s="519">
        <v>0</v>
      </c>
      <c r="Z440" s="520"/>
      <c r="AA440" s="520"/>
      <c r="AB440" s="521">
        <v>0</v>
      </c>
      <c r="AC440" s="522"/>
      <c r="AD440" s="523"/>
      <c r="AE440" s="524" t="s">
        <v>161</v>
      </c>
      <c r="AF440" s="525"/>
      <c r="AG440" s="525"/>
      <c r="AH440" s="525"/>
      <c r="AI440" s="525"/>
      <c r="AJ440" s="525"/>
      <c r="AK440" s="525"/>
      <c r="AL440" s="525"/>
      <c r="AM440" s="526"/>
    </row>
    <row r="441" spans="1:39" ht="39.950000000000003" customHeight="1" x14ac:dyDescent="0.25">
      <c r="A441" s="89">
        <f t="shared" si="6"/>
        <v>429</v>
      </c>
      <c r="B441" s="511" t="s">
        <v>374</v>
      </c>
      <c r="C441" s="512"/>
      <c r="D441" s="513"/>
      <c r="E441" s="514"/>
      <c r="F441" s="514"/>
      <c r="G441" s="514"/>
      <c r="H441" s="514"/>
      <c r="I441" s="514"/>
      <c r="J441" s="515"/>
      <c r="K441" s="527" t="s">
        <v>161</v>
      </c>
      <c r="L441" s="528"/>
      <c r="M441" s="528"/>
      <c r="N441" s="528"/>
      <c r="O441" s="529"/>
      <c r="P441" s="516" t="s">
        <v>161</v>
      </c>
      <c r="Q441" s="517"/>
      <c r="R441" s="517"/>
      <c r="S441" s="517"/>
      <c r="T441" s="517"/>
      <c r="U441" s="517"/>
      <c r="V441" s="517"/>
      <c r="W441" s="517"/>
      <c r="X441" s="518"/>
      <c r="Y441" s="519">
        <v>0</v>
      </c>
      <c r="Z441" s="520"/>
      <c r="AA441" s="520"/>
      <c r="AB441" s="521">
        <v>0</v>
      </c>
      <c r="AC441" s="522"/>
      <c r="AD441" s="523"/>
      <c r="AE441" s="524" t="s">
        <v>161</v>
      </c>
      <c r="AF441" s="525"/>
      <c r="AG441" s="525"/>
      <c r="AH441" s="525"/>
      <c r="AI441" s="525"/>
      <c r="AJ441" s="525"/>
      <c r="AK441" s="525"/>
      <c r="AL441" s="525"/>
      <c r="AM441" s="526"/>
    </row>
    <row r="442" spans="1:39" ht="39.950000000000003" customHeight="1" x14ac:dyDescent="0.25">
      <c r="A442" s="89">
        <f t="shared" si="6"/>
        <v>430</v>
      </c>
      <c r="B442" s="511" t="s">
        <v>374</v>
      </c>
      <c r="C442" s="512"/>
      <c r="D442" s="513"/>
      <c r="E442" s="514"/>
      <c r="F442" s="514"/>
      <c r="G442" s="514"/>
      <c r="H442" s="514"/>
      <c r="I442" s="514"/>
      <c r="J442" s="515"/>
      <c r="K442" s="527" t="s">
        <v>161</v>
      </c>
      <c r="L442" s="528"/>
      <c r="M442" s="528"/>
      <c r="N442" s="528"/>
      <c r="O442" s="529"/>
      <c r="P442" s="516" t="s">
        <v>161</v>
      </c>
      <c r="Q442" s="517"/>
      <c r="R442" s="517"/>
      <c r="S442" s="517"/>
      <c r="T442" s="517"/>
      <c r="U442" s="517"/>
      <c r="V442" s="517"/>
      <c r="W442" s="517"/>
      <c r="X442" s="518"/>
      <c r="Y442" s="519">
        <v>0</v>
      </c>
      <c r="Z442" s="520"/>
      <c r="AA442" s="520"/>
      <c r="AB442" s="521">
        <v>0</v>
      </c>
      <c r="AC442" s="522"/>
      <c r="AD442" s="523"/>
      <c r="AE442" s="524" t="s">
        <v>161</v>
      </c>
      <c r="AF442" s="525"/>
      <c r="AG442" s="525"/>
      <c r="AH442" s="525"/>
      <c r="AI442" s="525"/>
      <c r="AJ442" s="525"/>
      <c r="AK442" s="525"/>
      <c r="AL442" s="525"/>
      <c r="AM442" s="526"/>
    </row>
    <row r="443" spans="1:39" ht="39.950000000000003" customHeight="1" x14ac:dyDescent="0.25">
      <c r="A443" s="89">
        <f t="shared" si="6"/>
        <v>431</v>
      </c>
      <c r="B443" s="511" t="s">
        <v>374</v>
      </c>
      <c r="C443" s="512"/>
      <c r="D443" s="513"/>
      <c r="E443" s="514"/>
      <c r="F443" s="514"/>
      <c r="G443" s="514"/>
      <c r="H443" s="514"/>
      <c r="I443" s="514"/>
      <c r="J443" s="515"/>
      <c r="K443" s="527" t="s">
        <v>161</v>
      </c>
      <c r="L443" s="528"/>
      <c r="M443" s="528"/>
      <c r="N443" s="528"/>
      <c r="O443" s="529"/>
      <c r="P443" s="516" t="s">
        <v>161</v>
      </c>
      <c r="Q443" s="517"/>
      <c r="R443" s="517"/>
      <c r="S443" s="517"/>
      <c r="T443" s="517"/>
      <c r="U443" s="517"/>
      <c r="V443" s="517"/>
      <c r="W443" s="517"/>
      <c r="X443" s="518"/>
      <c r="Y443" s="519">
        <v>0</v>
      </c>
      <c r="Z443" s="520"/>
      <c r="AA443" s="520"/>
      <c r="AB443" s="521">
        <v>0</v>
      </c>
      <c r="AC443" s="522"/>
      <c r="AD443" s="523"/>
      <c r="AE443" s="524" t="s">
        <v>161</v>
      </c>
      <c r="AF443" s="525"/>
      <c r="AG443" s="525"/>
      <c r="AH443" s="525"/>
      <c r="AI443" s="525"/>
      <c r="AJ443" s="525"/>
      <c r="AK443" s="525"/>
      <c r="AL443" s="525"/>
      <c r="AM443" s="526"/>
    </row>
    <row r="444" spans="1:39" ht="39.950000000000003" customHeight="1" x14ac:dyDescent="0.25">
      <c r="A444" s="89">
        <f t="shared" si="6"/>
        <v>432</v>
      </c>
      <c r="B444" s="511" t="s">
        <v>374</v>
      </c>
      <c r="C444" s="512"/>
      <c r="D444" s="513"/>
      <c r="E444" s="514"/>
      <c r="F444" s="514"/>
      <c r="G444" s="514"/>
      <c r="H444" s="514"/>
      <c r="I444" s="514"/>
      <c r="J444" s="515"/>
      <c r="K444" s="527" t="s">
        <v>161</v>
      </c>
      <c r="L444" s="528"/>
      <c r="M444" s="528"/>
      <c r="N444" s="528"/>
      <c r="O444" s="529"/>
      <c r="P444" s="516" t="s">
        <v>161</v>
      </c>
      <c r="Q444" s="517"/>
      <c r="R444" s="517"/>
      <c r="S444" s="517"/>
      <c r="T444" s="517"/>
      <c r="U444" s="517"/>
      <c r="V444" s="517"/>
      <c r="W444" s="517"/>
      <c r="X444" s="518"/>
      <c r="Y444" s="519">
        <v>0</v>
      </c>
      <c r="Z444" s="520"/>
      <c r="AA444" s="520"/>
      <c r="AB444" s="521">
        <v>0</v>
      </c>
      <c r="AC444" s="522"/>
      <c r="AD444" s="523"/>
      <c r="AE444" s="524" t="s">
        <v>161</v>
      </c>
      <c r="AF444" s="525"/>
      <c r="AG444" s="525"/>
      <c r="AH444" s="525"/>
      <c r="AI444" s="525"/>
      <c r="AJ444" s="525"/>
      <c r="AK444" s="525"/>
      <c r="AL444" s="525"/>
      <c r="AM444" s="526"/>
    </row>
    <row r="445" spans="1:39" ht="39.950000000000003" customHeight="1" x14ac:dyDescent="0.25">
      <c r="A445" s="89">
        <f t="shared" si="6"/>
        <v>433</v>
      </c>
      <c r="B445" s="511" t="s">
        <v>374</v>
      </c>
      <c r="C445" s="512"/>
      <c r="D445" s="513"/>
      <c r="E445" s="514"/>
      <c r="F445" s="514"/>
      <c r="G445" s="514"/>
      <c r="H445" s="514"/>
      <c r="I445" s="514"/>
      <c r="J445" s="515"/>
      <c r="K445" s="527" t="s">
        <v>161</v>
      </c>
      <c r="L445" s="528"/>
      <c r="M445" s="528"/>
      <c r="N445" s="528"/>
      <c r="O445" s="529"/>
      <c r="P445" s="516" t="s">
        <v>161</v>
      </c>
      <c r="Q445" s="517"/>
      <c r="R445" s="517"/>
      <c r="S445" s="517"/>
      <c r="T445" s="517"/>
      <c r="U445" s="517"/>
      <c r="V445" s="517"/>
      <c r="W445" s="517"/>
      <c r="X445" s="518"/>
      <c r="Y445" s="519">
        <v>0</v>
      </c>
      <c r="Z445" s="520"/>
      <c r="AA445" s="520"/>
      <c r="AB445" s="521">
        <v>0</v>
      </c>
      <c r="AC445" s="522"/>
      <c r="AD445" s="523"/>
      <c r="AE445" s="524" t="s">
        <v>161</v>
      </c>
      <c r="AF445" s="525"/>
      <c r="AG445" s="525"/>
      <c r="AH445" s="525"/>
      <c r="AI445" s="525"/>
      <c r="AJ445" s="525"/>
      <c r="AK445" s="525"/>
      <c r="AL445" s="525"/>
      <c r="AM445" s="526"/>
    </row>
    <row r="446" spans="1:39" ht="39.950000000000003" customHeight="1" x14ac:dyDescent="0.25">
      <c r="A446" s="89">
        <f t="shared" si="6"/>
        <v>434</v>
      </c>
      <c r="B446" s="511" t="s">
        <v>374</v>
      </c>
      <c r="C446" s="512"/>
      <c r="D446" s="513"/>
      <c r="E446" s="514"/>
      <c r="F446" s="514"/>
      <c r="G446" s="514"/>
      <c r="H446" s="514"/>
      <c r="I446" s="514"/>
      <c r="J446" s="515"/>
      <c r="K446" s="527" t="s">
        <v>161</v>
      </c>
      <c r="L446" s="528"/>
      <c r="M446" s="528"/>
      <c r="N446" s="528"/>
      <c r="O446" s="529"/>
      <c r="P446" s="516" t="s">
        <v>161</v>
      </c>
      <c r="Q446" s="517"/>
      <c r="R446" s="517"/>
      <c r="S446" s="517"/>
      <c r="T446" s="517"/>
      <c r="U446" s="517"/>
      <c r="V446" s="517"/>
      <c r="W446" s="517"/>
      <c r="X446" s="518"/>
      <c r="Y446" s="519">
        <v>0</v>
      </c>
      <c r="Z446" s="520"/>
      <c r="AA446" s="520"/>
      <c r="AB446" s="521">
        <v>0</v>
      </c>
      <c r="AC446" s="522"/>
      <c r="AD446" s="523"/>
      <c r="AE446" s="524" t="s">
        <v>161</v>
      </c>
      <c r="AF446" s="525"/>
      <c r="AG446" s="525"/>
      <c r="AH446" s="525"/>
      <c r="AI446" s="525"/>
      <c r="AJ446" s="525"/>
      <c r="AK446" s="525"/>
      <c r="AL446" s="525"/>
      <c r="AM446" s="526"/>
    </row>
    <row r="447" spans="1:39" ht="39.950000000000003" customHeight="1" x14ac:dyDescent="0.25">
      <c r="A447" s="89">
        <f t="shared" si="6"/>
        <v>435</v>
      </c>
      <c r="B447" s="511" t="s">
        <v>374</v>
      </c>
      <c r="C447" s="512"/>
      <c r="D447" s="513"/>
      <c r="E447" s="514"/>
      <c r="F447" s="514"/>
      <c r="G447" s="514"/>
      <c r="H447" s="514"/>
      <c r="I447" s="514"/>
      <c r="J447" s="515"/>
      <c r="K447" s="527" t="s">
        <v>161</v>
      </c>
      <c r="L447" s="528"/>
      <c r="M447" s="528"/>
      <c r="N447" s="528"/>
      <c r="O447" s="529"/>
      <c r="P447" s="516" t="s">
        <v>161</v>
      </c>
      <c r="Q447" s="517"/>
      <c r="R447" s="517"/>
      <c r="S447" s="517"/>
      <c r="T447" s="517"/>
      <c r="U447" s="517"/>
      <c r="V447" s="517"/>
      <c r="W447" s="517"/>
      <c r="X447" s="518"/>
      <c r="Y447" s="519">
        <v>0</v>
      </c>
      <c r="Z447" s="520"/>
      <c r="AA447" s="520"/>
      <c r="AB447" s="521">
        <v>0</v>
      </c>
      <c r="AC447" s="522"/>
      <c r="AD447" s="523"/>
      <c r="AE447" s="524" t="s">
        <v>161</v>
      </c>
      <c r="AF447" s="525"/>
      <c r="AG447" s="525"/>
      <c r="AH447" s="525"/>
      <c r="AI447" s="525"/>
      <c r="AJ447" s="525"/>
      <c r="AK447" s="525"/>
      <c r="AL447" s="525"/>
      <c r="AM447" s="526"/>
    </row>
    <row r="448" spans="1:39" ht="39.950000000000003" customHeight="1" x14ac:dyDescent="0.25">
      <c r="A448" s="89">
        <f t="shared" si="6"/>
        <v>436</v>
      </c>
      <c r="B448" s="511" t="s">
        <v>374</v>
      </c>
      <c r="C448" s="512"/>
      <c r="D448" s="513"/>
      <c r="E448" s="514"/>
      <c r="F448" s="514"/>
      <c r="G448" s="514"/>
      <c r="H448" s="514"/>
      <c r="I448" s="514"/>
      <c r="J448" s="515"/>
      <c r="K448" s="527" t="s">
        <v>161</v>
      </c>
      <c r="L448" s="528"/>
      <c r="M448" s="528"/>
      <c r="N448" s="528"/>
      <c r="O448" s="529"/>
      <c r="P448" s="516" t="s">
        <v>161</v>
      </c>
      <c r="Q448" s="517"/>
      <c r="R448" s="517"/>
      <c r="S448" s="517"/>
      <c r="T448" s="517"/>
      <c r="U448" s="517"/>
      <c r="V448" s="517"/>
      <c r="W448" s="517"/>
      <c r="X448" s="518"/>
      <c r="Y448" s="519">
        <v>0</v>
      </c>
      <c r="Z448" s="520"/>
      <c r="AA448" s="520"/>
      <c r="AB448" s="521">
        <v>0</v>
      </c>
      <c r="AC448" s="522"/>
      <c r="AD448" s="523"/>
      <c r="AE448" s="524" t="s">
        <v>161</v>
      </c>
      <c r="AF448" s="525"/>
      <c r="AG448" s="525"/>
      <c r="AH448" s="525"/>
      <c r="AI448" s="525"/>
      <c r="AJ448" s="525"/>
      <c r="AK448" s="525"/>
      <c r="AL448" s="525"/>
      <c r="AM448" s="526"/>
    </row>
    <row r="449" spans="1:39" ht="39.950000000000003" customHeight="1" x14ac:dyDescent="0.25">
      <c r="A449" s="89">
        <f t="shared" si="6"/>
        <v>437</v>
      </c>
      <c r="B449" s="511" t="s">
        <v>374</v>
      </c>
      <c r="C449" s="512"/>
      <c r="D449" s="513"/>
      <c r="E449" s="514"/>
      <c r="F449" s="514"/>
      <c r="G449" s="514"/>
      <c r="H449" s="514"/>
      <c r="I449" s="514"/>
      <c r="J449" s="515"/>
      <c r="K449" s="527" t="s">
        <v>161</v>
      </c>
      <c r="L449" s="528"/>
      <c r="M449" s="528"/>
      <c r="N449" s="528"/>
      <c r="O449" s="529"/>
      <c r="P449" s="516" t="s">
        <v>161</v>
      </c>
      <c r="Q449" s="517"/>
      <c r="R449" s="517"/>
      <c r="S449" s="517"/>
      <c r="T449" s="517"/>
      <c r="U449" s="517"/>
      <c r="V449" s="517"/>
      <c r="W449" s="517"/>
      <c r="X449" s="518"/>
      <c r="Y449" s="519">
        <v>0</v>
      </c>
      <c r="Z449" s="520"/>
      <c r="AA449" s="520"/>
      <c r="AB449" s="521">
        <v>0</v>
      </c>
      <c r="AC449" s="522"/>
      <c r="AD449" s="523"/>
      <c r="AE449" s="524" t="s">
        <v>161</v>
      </c>
      <c r="AF449" s="525"/>
      <c r="AG449" s="525"/>
      <c r="AH449" s="525"/>
      <c r="AI449" s="525"/>
      <c r="AJ449" s="525"/>
      <c r="AK449" s="525"/>
      <c r="AL449" s="525"/>
      <c r="AM449" s="526"/>
    </row>
    <row r="450" spans="1:39" ht="39.950000000000003" customHeight="1" x14ac:dyDescent="0.25">
      <c r="A450" s="89">
        <f t="shared" si="6"/>
        <v>438</v>
      </c>
      <c r="B450" s="511" t="s">
        <v>374</v>
      </c>
      <c r="C450" s="512"/>
      <c r="D450" s="513"/>
      <c r="E450" s="514"/>
      <c r="F450" s="514"/>
      <c r="G450" s="514"/>
      <c r="H450" s="514"/>
      <c r="I450" s="514"/>
      <c r="J450" s="515"/>
      <c r="K450" s="527" t="s">
        <v>161</v>
      </c>
      <c r="L450" s="528"/>
      <c r="M450" s="528"/>
      <c r="N450" s="528"/>
      <c r="O450" s="529"/>
      <c r="P450" s="516" t="s">
        <v>161</v>
      </c>
      <c r="Q450" s="517"/>
      <c r="R450" s="517"/>
      <c r="S450" s="517"/>
      <c r="T450" s="517"/>
      <c r="U450" s="517"/>
      <c r="V450" s="517"/>
      <c r="W450" s="517"/>
      <c r="X450" s="518"/>
      <c r="Y450" s="519">
        <v>0</v>
      </c>
      <c r="Z450" s="520"/>
      <c r="AA450" s="520"/>
      <c r="AB450" s="521">
        <v>0</v>
      </c>
      <c r="AC450" s="522"/>
      <c r="AD450" s="523"/>
      <c r="AE450" s="524" t="s">
        <v>161</v>
      </c>
      <c r="AF450" s="525"/>
      <c r="AG450" s="525"/>
      <c r="AH450" s="525"/>
      <c r="AI450" s="525"/>
      <c r="AJ450" s="525"/>
      <c r="AK450" s="525"/>
      <c r="AL450" s="525"/>
      <c r="AM450" s="526"/>
    </row>
    <row r="451" spans="1:39" ht="39.950000000000003" customHeight="1" x14ac:dyDescent="0.25">
      <c r="A451" s="89">
        <f t="shared" si="6"/>
        <v>439</v>
      </c>
      <c r="B451" s="511" t="s">
        <v>374</v>
      </c>
      <c r="C451" s="512"/>
      <c r="D451" s="513"/>
      <c r="E451" s="514"/>
      <c r="F451" s="514"/>
      <c r="G451" s="514"/>
      <c r="H451" s="514"/>
      <c r="I451" s="514"/>
      <c r="J451" s="515"/>
      <c r="K451" s="527" t="s">
        <v>161</v>
      </c>
      <c r="L451" s="528"/>
      <c r="M451" s="528"/>
      <c r="N451" s="528"/>
      <c r="O451" s="529"/>
      <c r="P451" s="516" t="s">
        <v>161</v>
      </c>
      <c r="Q451" s="517"/>
      <c r="R451" s="517"/>
      <c r="S451" s="517"/>
      <c r="T451" s="517"/>
      <c r="U451" s="517"/>
      <c r="V451" s="517"/>
      <c r="W451" s="517"/>
      <c r="X451" s="518"/>
      <c r="Y451" s="519">
        <v>0</v>
      </c>
      <c r="Z451" s="520"/>
      <c r="AA451" s="520"/>
      <c r="AB451" s="521">
        <v>0</v>
      </c>
      <c r="AC451" s="522"/>
      <c r="AD451" s="523"/>
      <c r="AE451" s="524" t="s">
        <v>161</v>
      </c>
      <c r="AF451" s="525"/>
      <c r="AG451" s="525"/>
      <c r="AH451" s="525"/>
      <c r="AI451" s="525"/>
      <c r="AJ451" s="525"/>
      <c r="AK451" s="525"/>
      <c r="AL451" s="525"/>
      <c r="AM451" s="526"/>
    </row>
    <row r="452" spans="1:39" ht="39.950000000000003" customHeight="1" x14ac:dyDescent="0.25">
      <c r="A452" s="89">
        <f t="shared" si="6"/>
        <v>440</v>
      </c>
      <c r="B452" s="511" t="s">
        <v>374</v>
      </c>
      <c r="C452" s="512"/>
      <c r="D452" s="513"/>
      <c r="E452" s="514"/>
      <c r="F452" s="514"/>
      <c r="G452" s="514"/>
      <c r="H452" s="514"/>
      <c r="I452" s="514"/>
      <c r="J452" s="515"/>
      <c r="K452" s="527" t="s">
        <v>161</v>
      </c>
      <c r="L452" s="528"/>
      <c r="M452" s="528"/>
      <c r="N452" s="528"/>
      <c r="O452" s="529"/>
      <c r="P452" s="516" t="s">
        <v>161</v>
      </c>
      <c r="Q452" s="517"/>
      <c r="R452" s="517"/>
      <c r="S452" s="517"/>
      <c r="T452" s="517"/>
      <c r="U452" s="517"/>
      <c r="V452" s="517"/>
      <c r="W452" s="517"/>
      <c r="X452" s="518"/>
      <c r="Y452" s="519">
        <v>0</v>
      </c>
      <c r="Z452" s="520"/>
      <c r="AA452" s="520"/>
      <c r="AB452" s="521">
        <v>0</v>
      </c>
      <c r="AC452" s="522"/>
      <c r="AD452" s="523"/>
      <c r="AE452" s="524" t="s">
        <v>161</v>
      </c>
      <c r="AF452" s="525"/>
      <c r="AG452" s="525"/>
      <c r="AH452" s="525"/>
      <c r="AI452" s="525"/>
      <c r="AJ452" s="525"/>
      <c r="AK452" s="525"/>
      <c r="AL452" s="525"/>
      <c r="AM452" s="526"/>
    </row>
    <row r="453" spans="1:39" ht="39.950000000000003" customHeight="1" x14ac:dyDescent="0.25">
      <c r="A453" s="89">
        <f t="shared" si="6"/>
        <v>441</v>
      </c>
      <c r="B453" s="511" t="s">
        <v>374</v>
      </c>
      <c r="C453" s="512"/>
      <c r="D453" s="513"/>
      <c r="E453" s="514"/>
      <c r="F453" s="514"/>
      <c r="G453" s="514"/>
      <c r="H453" s="514"/>
      <c r="I453" s="514"/>
      <c r="J453" s="515"/>
      <c r="K453" s="527" t="s">
        <v>161</v>
      </c>
      <c r="L453" s="528"/>
      <c r="M453" s="528"/>
      <c r="N453" s="528"/>
      <c r="O453" s="529"/>
      <c r="P453" s="516" t="s">
        <v>161</v>
      </c>
      <c r="Q453" s="517"/>
      <c r="R453" s="517"/>
      <c r="S453" s="517"/>
      <c r="T453" s="517"/>
      <c r="U453" s="517"/>
      <c r="V453" s="517"/>
      <c r="W453" s="517"/>
      <c r="X453" s="518"/>
      <c r="Y453" s="519">
        <v>0</v>
      </c>
      <c r="Z453" s="520"/>
      <c r="AA453" s="520"/>
      <c r="AB453" s="521">
        <v>0</v>
      </c>
      <c r="AC453" s="522"/>
      <c r="AD453" s="523"/>
      <c r="AE453" s="524" t="s">
        <v>161</v>
      </c>
      <c r="AF453" s="525"/>
      <c r="AG453" s="525"/>
      <c r="AH453" s="525"/>
      <c r="AI453" s="525"/>
      <c r="AJ453" s="525"/>
      <c r="AK453" s="525"/>
      <c r="AL453" s="525"/>
      <c r="AM453" s="526"/>
    </row>
    <row r="454" spans="1:39" ht="39.950000000000003" customHeight="1" x14ac:dyDescent="0.25">
      <c r="A454" s="89">
        <f t="shared" si="6"/>
        <v>442</v>
      </c>
      <c r="B454" s="511" t="s">
        <v>374</v>
      </c>
      <c r="C454" s="512"/>
      <c r="D454" s="513"/>
      <c r="E454" s="514"/>
      <c r="F454" s="514"/>
      <c r="G454" s="514"/>
      <c r="H454" s="514"/>
      <c r="I454" s="514"/>
      <c r="J454" s="515"/>
      <c r="K454" s="527" t="s">
        <v>161</v>
      </c>
      <c r="L454" s="528"/>
      <c r="M454" s="528"/>
      <c r="N454" s="528"/>
      <c r="O454" s="529"/>
      <c r="P454" s="516" t="s">
        <v>161</v>
      </c>
      <c r="Q454" s="517"/>
      <c r="R454" s="517"/>
      <c r="S454" s="517"/>
      <c r="T454" s="517"/>
      <c r="U454" s="517"/>
      <c r="V454" s="517"/>
      <c r="W454" s="517"/>
      <c r="X454" s="518"/>
      <c r="Y454" s="519">
        <v>0</v>
      </c>
      <c r="Z454" s="520"/>
      <c r="AA454" s="520"/>
      <c r="AB454" s="521">
        <v>0</v>
      </c>
      <c r="AC454" s="522"/>
      <c r="AD454" s="523"/>
      <c r="AE454" s="524" t="s">
        <v>161</v>
      </c>
      <c r="AF454" s="525"/>
      <c r="AG454" s="525"/>
      <c r="AH454" s="525"/>
      <c r="AI454" s="525"/>
      <c r="AJ454" s="525"/>
      <c r="AK454" s="525"/>
      <c r="AL454" s="525"/>
      <c r="AM454" s="526"/>
    </row>
    <row r="455" spans="1:39" ht="39.950000000000003" customHeight="1" x14ac:dyDescent="0.25">
      <c r="A455" s="89">
        <f t="shared" si="6"/>
        <v>443</v>
      </c>
      <c r="B455" s="511" t="s">
        <v>374</v>
      </c>
      <c r="C455" s="512"/>
      <c r="D455" s="513"/>
      <c r="E455" s="514"/>
      <c r="F455" s="514"/>
      <c r="G455" s="514"/>
      <c r="H455" s="514"/>
      <c r="I455" s="514"/>
      <c r="J455" s="515"/>
      <c r="K455" s="527" t="s">
        <v>161</v>
      </c>
      <c r="L455" s="528"/>
      <c r="M455" s="528"/>
      <c r="N455" s="528"/>
      <c r="O455" s="529"/>
      <c r="P455" s="516" t="s">
        <v>161</v>
      </c>
      <c r="Q455" s="517"/>
      <c r="R455" s="517"/>
      <c r="S455" s="517"/>
      <c r="T455" s="517"/>
      <c r="U455" s="517"/>
      <c r="V455" s="517"/>
      <c r="W455" s="517"/>
      <c r="X455" s="518"/>
      <c r="Y455" s="519">
        <v>0</v>
      </c>
      <c r="Z455" s="520"/>
      <c r="AA455" s="520"/>
      <c r="AB455" s="521">
        <v>0</v>
      </c>
      <c r="AC455" s="522"/>
      <c r="AD455" s="523"/>
      <c r="AE455" s="524" t="s">
        <v>161</v>
      </c>
      <c r="AF455" s="525"/>
      <c r="AG455" s="525"/>
      <c r="AH455" s="525"/>
      <c r="AI455" s="525"/>
      <c r="AJ455" s="525"/>
      <c r="AK455" s="525"/>
      <c r="AL455" s="525"/>
      <c r="AM455" s="526"/>
    </row>
    <row r="456" spans="1:39" ht="39.950000000000003" customHeight="1" x14ac:dyDescent="0.25">
      <c r="A456" s="89">
        <f t="shared" si="6"/>
        <v>444</v>
      </c>
      <c r="B456" s="511" t="s">
        <v>374</v>
      </c>
      <c r="C456" s="512"/>
      <c r="D456" s="513"/>
      <c r="E456" s="514"/>
      <c r="F456" s="514"/>
      <c r="G456" s="514"/>
      <c r="H456" s="514"/>
      <c r="I456" s="514"/>
      <c r="J456" s="515"/>
      <c r="K456" s="527" t="s">
        <v>161</v>
      </c>
      <c r="L456" s="528"/>
      <c r="M456" s="528"/>
      <c r="N456" s="528"/>
      <c r="O456" s="529"/>
      <c r="P456" s="516" t="s">
        <v>161</v>
      </c>
      <c r="Q456" s="517"/>
      <c r="R456" s="517"/>
      <c r="S456" s="517"/>
      <c r="T456" s="517"/>
      <c r="U456" s="517"/>
      <c r="V456" s="517"/>
      <c r="W456" s="517"/>
      <c r="X456" s="518"/>
      <c r="Y456" s="519">
        <v>0</v>
      </c>
      <c r="Z456" s="520"/>
      <c r="AA456" s="520"/>
      <c r="AB456" s="521">
        <v>0</v>
      </c>
      <c r="AC456" s="522"/>
      <c r="AD456" s="523"/>
      <c r="AE456" s="524" t="s">
        <v>161</v>
      </c>
      <c r="AF456" s="525"/>
      <c r="AG456" s="525"/>
      <c r="AH456" s="525"/>
      <c r="AI456" s="525"/>
      <c r="AJ456" s="525"/>
      <c r="AK456" s="525"/>
      <c r="AL456" s="525"/>
      <c r="AM456" s="526"/>
    </row>
    <row r="457" spans="1:39" ht="39.950000000000003" customHeight="1" x14ac:dyDescent="0.25">
      <c r="A457" s="89">
        <f t="shared" si="6"/>
        <v>445</v>
      </c>
      <c r="B457" s="511" t="s">
        <v>374</v>
      </c>
      <c r="C457" s="512"/>
      <c r="D457" s="513"/>
      <c r="E457" s="514"/>
      <c r="F457" s="514"/>
      <c r="G457" s="514"/>
      <c r="H457" s="514"/>
      <c r="I457" s="514"/>
      <c r="J457" s="515"/>
      <c r="K457" s="527" t="s">
        <v>161</v>
      </c>
      <c r="L457" s="528"/>
      <c r="M457" s="528"/>
      <c r="N457" s="528"/>
      <c r="O457" s="529"/>
      <c r="P457" s="516" t="s">
        <v>161</v>
      </c>
      <c r="Q457" s="517"/>
      <c r="R457" s="517"/>
      <c r="S457" s="517"/>
      <c r="T457" s="517"/>
      <c r="U457" s="517"/>
      <c r="V457" s="517"/>
      <c r="W457" s="517"/>
      <c r="X457" s="518"/>
      <c r="Y457" s="519">
        <v>0</v>
      </c>
      <c r="Z457" s="520"/>
      <c r="AA457" s="520"/>
      <c r="AB457" s="521">
        <v>0</v>
      </c>
      <c r="AC457" s="522"/>
      <c r="AD457" s="523"/>
      <c r="AE457" s="524" t="s">
        <v>161</v>
      </c>
      <c r="AF457" s="525"/>
      <c r="AG457" s="525"/>
      <c r="AH457" s="525"/>
      <c r="AI457" s="525"/>
      <c r="AJ457" s="525"/>
      <c r="AK457" s="525"/>
      <c r="AL457" s="525"/>
      <c r="AM457" s="526"/>
    </row>
    <row r="458" spans="1:39" ht="39.950000000000003" customHeight="1" x14ac:dyDescent="0.25">
      <c r="A458" s="89">
        <f t="shared" si="6"/>
        <v>446</v>
      </c>
      <c r="B458" s="511" t="s">
        <v>374</v>
      </c>
      <c r="C458" s="512"/>
      <c r="D458" s="513"/>
      <c r="E458" s="514"/>
      <c r="F458" s="514"/>
      <c r="G458" s="514"/>
      <c r="H458" s="514"/>
      <c r="I458" s="514"/>
      <c r="J458" s="515"/>
      <c r="K458" s="527" t="s">
        <v>161</v>
      </c>
      <c r="L458" s="528"/>
      <c r="M458" s="528"/>
      <c r="N458" s="528"/>
      <c r="O458" s="529"/>
      <c r="P458" s="516" t="s">
        <v>161</v>
      </c>
      <c r="Q458" s="517"/>
      <c r="R458" s="517"/>
      <c r="S458" s="517"/>
      <c r="T458" s="517"/>
      <c r="U458" s="517"/>
      <c r="V458" s="517"/>
      <c r="W458" s="517"/>
      <c r="X458" s="518"/>
      <c r="Y458" s="519">
        <v>0</v>
      </c>
      <c r="Z458" s="520"/>
      <c r="AA458" s="520"/>
      <c r="AB458" s="521">
        <v>0</v>
      </c>
      <c r="AC458" s="522"/>
      <c r="AD458" s="523"/>
      <c r="AE458" s="524" t="s">
        <v>161</v>
      </c>
      <c r="AF458" s="525"/>
      <c r="AG458" s="525"/>
      <c r="AH458" s="525"/>
      <c r="AI458" s="525"/>
      <c r="AJ458" s="525"/>
      <c r="AK458" s="525"/>
      <c r="AL458" s="525"/>
      <c r="AM458" s="526"/>
    </row>
    <row r="459" spans="1:39" ht="39.950000000000003" customHeight="1" x14ac:dyDescent="0.25">
      <c r="A459" s="89">
        <f t="shared" si="6"/>
        <v>447</v>
      </c>
      <c r="B459" s="511" t="s">
        <v>374</v>
      </c>
      <c r="C459" s="512"/>
      <c r="D459" s="513"/>
      <c r="E459" s="514"/>
      <c r="F459" s="514"/>
      <c r="G459" s="514"/>
      <c r="H459" s="514"/>
      <c r="I459" s="514"/>
      <c r="J459" s="515"/>
      <c r="K459" s="527" t="s">
        <v>161</v>
      </c>
      <c r="L459" s="528"/>
      <c r="M459" s="528"/>
      <c r="N459" s="528"/>
      <c r="O459" s="529"/>
      <c r="P459" s="516" t="s">
        <v>161</v>
      </c>
      <c r="Q459" s="517"/>
      <c r="R459" s="517"/>
      <c r="S459" s="517"/>
      <c r="T459" s="517"/>
      <c r="U459" s="517"/>
      <c r="V459" s="517"/>
      <c r="W459" s="517"/>
      <c r="X459" s="518"/>
      <c r="Y459" s="519">
        <v>0</v>
      </c>
      <c r="Z459" s="520"/>
      <c r="AA459" s="520"/>
      <c r="AB459" s="521">
        <v>0</v>
      </c>
      <c r="AC459" s="522"/>
      <c r="AD459" s="523"/>
      <c r="AE459" s="524" t="s">
        <v>161</v>
      </c>
      <c r="AF459" s="525"/>
      <c r="AG459" s="525"/>
      <c r="AH459" s="525"/>
      <c r="AI459" s="525"/>
      <c r="AJ459" s="525"/>
      <c r="AK459" s="525"/>
      <c r="AL459" s="525"/>
      <c r="AM459" s="526"/>
    </row>
    <row r="460" spans="1:39" ht="39.950000000000003" customHeight="1" x14ac:dyDescent="0.25">
      <c r="A460" s="89">
        <f t="shared" si="6"/>
        <v>448</v>
      </c>
      <c r="B460" s="511" t="s">
        <v>374</v>
      </c>
      <c r="C460" s="512"/>
      <c r="D460" s="513"/>
      <c r="E460" s="514"/>
      <c r="F460" s="514"/>
      <c r="G460" s="514"/>
      <c r="H460" s="514"/>
      <c r="I460" s="514"/>
      <c r="J460" s="515"/>
      <c r="K460" s="527" t="s">
        <v>161</v>
      </c>
      <c r="L460" s="528"/>
      <c r="M460" s="528"/>
      <c r="N460" s="528"/>
      <c r="O460" s="529"/>
      <c r="P460" s="516" t="s">
        <v>161</v>
      </c>
      <c r="Q460" s="517"/>
      <c r="R460" s="517"/>
      <c r="S460" s="517"/>
      <c r="T460" s="517"/>
      <c r="U460" s="517"/>
      <c r="V460" s="517"/>
      <c r="W460" s="517"/>
      <c r="X460" s="518"/>
      <c r="Y460" s="519">
        <v>0</v>
      </c>
      <c r="Z460" s="520"/>
      <c r="AA460" s="520"/>
      <c r="AB460" s="521">
        <v>0</v>
      </c>
      <c r="AC460" s="522"/>
      <c r="AD460" s="523"/>
      <c r="AE460" s="524" t="s">
        <v>161</v>
      </c>
      <c r="AF460" s="525"/>
      <c r="AG460" s="525"/>
      <c r="AH460" s="525"/>
      <c r="AI460" s="525"/>
      <c r="AJ460" s="525"/>
      <c r="AK460" s="525"/>
      <c r="AL460" s="525"/>
      <c r="AM460" s="526"/>
    </row>
    <row r="461" spans="1:39" ht="39.950000000000003" customHeight="1" x14ac:dyDescent="0.25">
      <c r="A461" s="89">
        <f t="shared" si="6"/>
        <v>449</v>
      </c>
      <c r="B461" s="511" t="s">
        <v>374</v>
      </c>
      <c r="C461" s="512"/>
      <c r="D461" s="513"/>
      <c r="E461" s="514"/>
      <c r="F461" s="514"/>
      <c r="G461" s="514"/>
      <c r="H461" s="514"/>
      <c r="I461" s="514"/>
      <c r="J461" s="515"/>
      <c r="K461" s="527" t="s">
        <v>161</v>
      </c>
      <c r="L461" s="528"/>
      <c r="M461" s="528"/>
      <c r="N461" s="528"/>
      <c r="O461" s="529"/>
      <c r="P461" s="516" t="s">
        <v>161</v>
      </c>
      <c r="Q461" s="517"/>
      <c r="R461" s="517"/>
      <c r="S461" s="517"/>
      <c r="T461" s="517"/>
      <c r="U461" s="517"/>
      <c r="V461" s="517"/>
      <c r="W461" s="517"/>
      <c r="X461" s="518"/>
      <c r="Y461" s="519">
        <v>0</v>
      </c>
      <c r="Z461" s="520"/>
      <c r="AA461" s="520"/>
      <c r="AB461" s="521">
        <v>0</v>
      </c>
      <c r="AC461" s="522"/>
      <c r="AD461" s="523"/>
      <c r="AE461" s="524" t="s">
        <v>161</v>
      </c>
      <c r="AF461" s="525"/>
      <c r="AG461" s="525"/>
      <c r="AH461" s="525"/>
      <c r="AI461" s="525"/>
      <c r="AJ461" s="525"/>
      <c r="AK461" s="525"/>
      <c r="AL461" s="525"/>
      <c r="AM461" s="526"/>
    </row>
    <row r="462" spans="1:39" ht="39.950000000000003" customHeight="1" x14ac:dyDescent="0.25">
      <c r="A462" s="89">
        <f t="shared" si="6"/>
        <v>450</v>
      </c>
      <c r="B462" s="511" t="s">
        <v>374</v>
      </c>
      <c r="C462" s="512"/>
      <c r="D462" s="513"/>
      <c r="E462" s="514"/>
      <c r="F462" s="514"/>
      <c r="G462" s="514"/>
      <c r="H462" s="514"/>
      <c r="I462" s="514"/>
      <c r="J462" s="515"/>
      <c r="K462" s="527" t="s">
        <v>161</v>
      </c>
      <c r="L462" s="528"/>
      <c r="M462" s="528"/>
      <c r="N462" s="528"/>
      <c r="O462" s="529"/>
      <c r="P462" s="516" t="s">
        <v>161</v>
      </c>
      <c r="Q462" s="517"/>
      <c r="R462" s="517"/>
      <c r="S462" s="517"/>
      <c r="T462" s="517"/>
      <c r="U462" s="517"/>
      <c r="V462" s="517"/>
      <c r="W462" s="517"/>
      <c r="X462" s="518"/>
      <c r="Y462" s="519">
        <v>0</v>
      </c>
      <c r="Z462" s="520"/>
      <c r="AA462" s="520"/>
      <c r="AB462" s="521">
        <v>0</v>
      </c>
      <c r="AC462" s="522"/>
      <c r="AD462" s="523"/>
      <c r="AE462" s="524" t="s">
        <v>161</v>
      </c>
      <c r="AF462" s="525"/>
      <c r="AG462" s="525"/>
      <c r="AH462" s="525"/>
      <c r="AI462" s="525"/>
      <c r="AJ462" s="525"/>
      <c r="AK462" s="525"/>
      <c r="AL462" s="525"/>
      <c r="AM462" s="526"/>
    </row>
    <row r="463" spans="1:39" ht="39.950000000000003" customHeight="1" x14ac:dyDescent="0.25">
      <c r="A463" s="89">
        <f t="shared" ref="A463:A526" si="7">ROW(A451)</f>
        <v>451</v>
      </c>
      <c r="B463" s="511" t="s">
        <v>374</v>
      </c>
      <c r="C463" s="512"/>
      <c r="D463" s="513"/>
      <c r="E463" s="514"/>
      <c r="F463" s="514"/>
      <c r="G463" s="514"/>
      <c r="H463" s="514"/>
      <c r="I463" s="514"/>
      <c r="J463" s="515"/>
      <c r="K463" s="527" t="s">
        <v>161</v>
      </c>
      <c r="L463" s="528"/>
      <c r="M463" s="528"/>
      <c r="N463" s="528"/>
      <c r="O463" s="529"/>
      <c r="P463" s="516" t="s">
        <v>161</v>
      </c>
      <c r="Q463" s="517"/>
      <c r="R463" s="517"/>
      <c r="S463" s="517"/>
      <c r="T463" s="517"/>
      <c r="U463" s="517"/>
      <c r="V463" s="517"/>
      <c r="W463" s="517"/>
      <c r="X463" s="518"/>
      <c r="Y463" s="519">
        <v>0</v>
      </c>
      <c r="Z463" s="520"/>
      <c r="AA463" s="520"/>
      <c r="AB463" s="521">
        <v>0</v>
      </c>
      <c r="AC463" s="522"/>
      <c r="AD463" s="523"/>
      <c r="AE463" s="524" t="s">
        <v>161</v>
      </c>
      <c r="AF463" s="525"/>
      <c r="AG463" s="525"/>
      <c r="AH463" s="525"/>
      <c r="AI463" s="525"/>
      <c r="AJ463" s="525"/>
      <c r="AK463" s="525"/>
      <c r="AL463" s="525"/>
      <c r="AM463" s="526"/>
    </row>
    <row r="464" spans="1:39" ht="39.950000000000003" customHeight="1" x14ac:dyDescent="0.25">
      <c r="A464" s="89">
        <f t="shared" si="7"/>
        <v>452</v>
      </c>
      <c r="B464" s="511" t="s">
        <v>374</v>
      </c>
      <c r="C464" s="512"/>
      <c r="D464" s="513"/>
      <c r="E464" s="514"/>
      <c r="F464" s="514"/>
      <c r="G464" s="514"/>
      <c r="H464" s="514"/>
      <c r="I464" s="514"/>
      <c r="J464" s="515"/>
      <c r="K464" s="527" t="s">
        <v>161</v>
      </c>
      <c r="L464" s="528"/>
      <c r="M464" s="528"/>
      <c r="N464" s="528"/>
      <c r="O464" s="529"/>
      <c r="P464" s="516" t="s">
        <v>161</v>
      </c>
      <c r="Q464" s="517"/>
      <c r="R464" s="517"/>
      <c r="S464" s="517"/>
      <c r="T464" s="517"/>
      <c r="U464" s="517"/>
      <c r="V464" s="517"/>
      <c r="W464" s="517"/>
      <c r="X464" s="518"/>
      <c r="Y464" s="519">
        <v>0</v>
      </c>
      <c r="Z464" s="520"/>
      <c r="AA464" s="520"/>
      <c r="AB464" s="521">
        <v>0</v>
      </c>
      <c r="AC464" s="522"/>
      <c r="AD464" s="523"/>
      <c r="AE464" s="524" t="s">
        <v>161</v>
      </c>
      <c r="AF464" s="525"/>
      <c r="AG464" s="525"/>
      <c r="AH464" s="525"/>
      <c r="AI464" s="525"/>
      <c r="AJ464" s="525"/>
      <c r="AK464" s="525"/>
      <c r="AL464" s="525"/>
      <c r="AM464" s="526"/>
    </row>
    <row r="465" spans="1:39" ht="39.950000000000003" customHeight="1" x14ac:dyDescent="0.25">
      <c r="A465" s="89">
        <f t="shared" si="7"/>
        <v>453</v>
      </c>
      <c r="B465" s="511" t="s">
        <v>374</v>
      </c>
      <c r="C465" s="512"/>
      <c r="D465" s="513"/>
      <c r="E465" s="514"/>
      <c r="F465" s="514"/>
      <c r="G465" s="514"/>
      <c r="H465" s="514"/>
      <c r="I465" s="514"/>
      <c r="J465" s="515"/>
      <c r="K465" s="527" t="s">
        <v>161</v>
      </c>
      <c r="L465" s="528"/>
      <c r="M465" s="528"/>
      <c r="N465" s="528"/>
      <c r="O465" s="529"/>
      <c r="P465" s="516" t="s">
        <v>161</v>
      </c>
      <c r="Q465" s="517"/>
      <c r="R465" s="517"/>
      <c r="S465" s="517"/>
      <c r="T465" s="517"/>
      <c r="U465" s="517"/>
      <c r="V465" s="517"/>
      <c r="W465" s="517"/>
      <c r="X465" s="518"/>
      <c r="Y465" s="519">
        <v>0</v>
      </c>
      <c r="Z465" s="520"/>
      <c r="AA465" s="520"/>
      <c r="AB465" s="521">
        <v>0</v>
      </c>
      <c r="AC465" s="522"/>
      <c r="AD465" s="523"/>
      <c r="AE465" s="524" t="s">
        <v>161</v>
      </c>
      <c r="AF465" s="525"/>
      <c r="AG465" s="525"/>
      <c r="AH465" s="525"/>
      <c r="AI465" s="525"/>
      <c r="AJ465" s="525"/>
      <c r="AK465" s="525"/>
      <c r="AL465" s="525"/>
      <c r="AM465" s="526"/>
    </row>
    <row r="466" spans="1:39" ht="39.950000000000003" customHeight="1" x14ac:dyDescent="0.25">
      <c r="A466" s="89">
        <f t="shared" si="7"/>
        <v>454</v>
      </c>
      <c r="B466" s="511" t="s">
        <v>374</v>
      </c>
      <c r="C466" s="512"/>
      <c r="D466" s="513"/>
      <c r="E466" s="514"/>
      <c r="F466" s="514"/>
      <c r="G466" s="514"/>
      <c r="H466" s="514"/>
      <c r="I466" s="514"/>
      <c r="J466" s="515"/>
      <c r="K466" s="527" t="s">
        <v>161</v>
      </c>
      <c r="L466" s="528"/>
      <c r="M466" s="528"/>
      <c r="N466" s="528"/>
      <c r="O466" s="529"/>
      <c r="P466" s="516" t="s">
        <v>161</v>
      </c>
      <c r="Q466" s="517"/>
      <c r="R466" s="517"/>
      <c r="S466" s="517"/>
      <c r="T466" s="517"/>
      <c r="U466" s="517"/>
      <c r="V466" s="517"/>
      <c r="W466" s="517"/>
      <c r="X466" s="518"/>
      <c r="Y466" s="519">
        <v>0</v>
      </c>
      <c r="Z466" s="520"/>
      <c r="AA466" s="520"/>
      <c r="AB466" s="521">
        <v>0</v>
      </c>
      <c r="AC466" s="522"/>
      <c r="AD466" s="523"/>
      <c r="AE466" s="524" t="s">
        <v>161</v>
      </c>
      <c r="AF466" s="525"/>
      <c r="AG466" s="525"/>
      <c r="AH466" s="525"/>
      <c r="AI466" s="525"/>
      <c r="AJ466" s="525"/>
      <c r="AK466" s="525"/>
      <c r="AL466" s="525"/>
      <c r="AM466" s="526"/>
    </row>
    <row r="467" spans="1:39" ht="39.950000000000003" customHeight="1" x14ac:dyDescent="0.25">
      <c r="A467" s="89">
        <f t="shared" si="7"/>
        <v>455</v>
      </c>
      <c r="B467" s="511" t="s">
        <v>374</v>
      </c>
      <c r="C467" s="512"/>
      <c r="D467" s="513"/>
      <c r="E467" s="514"/>
      <c r="F467" s="514"/>
      <c r="G467" s="514"/>
      <c r="H467" s="514"/>
      <c r="I467" s="514"/>
      <c r="J467" s="515"/>
      <c r="K467" s="527" t="s">
        <v>161</v>
      </c>
      <c r="L467" s="528"/>
      <c r="M467" s="528"/>
      <c r="N467" s="528"/>
      <c r="O467" s="529"/>
      <c r="P467" s="516" t="s">
        <v>161</v>
      </c>
      <c r="Q467" s="517"/>
      <c r="R467" s="517"/>
      <c r="S467" s="517"/>
      <c r="T467" s="517"/>
      <c r="U467" s="517"/>
      <c r="V467" s="517"/>
      <c r="W467" s="517"/>
      <c r="X467" s="518"/>
      <c r="Y467" s="519">
        <v>0</v>
      </c>
      <c r="Z467" s="520"/>
      <c r="AA467" s="520"/>
      <c r="AB467" s="521">
        <v>0</v>
      </c>
      <c r="AC467" s="522"/>
      <c r="AD467" s="523"/>
      <c r="AE467" s="524" t="s">
        <v>161</v>
      </c>
      <c r="AF467" s="525"/>
      <c r="AG467" s="525"/>
      <c r="AH467" s="525"/>
      <c r="AI467" s="525"/>
      <c r="AJ467" s="525"/>
      <c r="AK467" s="525"/>
      <c r="AL467" s="525"/>
      <c r="AM467" s="526"/>
    </row>
    <row r="468" spans="1:39" ht="39.950000000000003" customHeight="1" x14ac:dyDescent="0.25">
      <c r="A468" s="89">
        <f t="shared" si="7"/>
        <v>456</v>
      </c>
      <c r="B468" s="511" t="s">
        <v>374</v>
      </c>
      <c r="C468" s="512"/>
      <c r="D468" s="513"/>
      <c r="E468" s="514"/>
      <c r="F468" s="514"/>
      <c r="G468" s="514"/>
      <c r="H468" s="514"/>
      <c r="I468" s="514"/>
      <c r="J468" s="515"/>
      <c r="K468" s="527" t="s">
        <v>161</v>
      </c>
      <c r="L468" s="528"/>
      <c r="M468" s="528"/>
      <c r="N468" s="528"/>
      <c r="O468" s="529"/>
      <c r="P468" s="516" t="s">
        <v>161</v>
      </c>
      <c r="Q468" s="517"/>
      <c r="R468" s="517"/>
      <c r="S468" s="517"/>
      <c r="T468" s="517"/>
      <c r="U468" s="517"/>
      <c r="V468" s="517"/>
      <c r="W468" s="517"/>
      <c r="X468" s="518"/>
      <c r="Y468" s="519">
        <v>0</v>
      </c>
      <c r="Z468" s="520"/>
      <c r="AA468" s="520"/>
      <c r="AB468" s="521">
        <v>0</v>
      </c>
      <c r="AC468" s="522"/>
      <c r="AD468" s="523"/>
      <c r="AE468" s="524" t="s">
        <v>161</v>
      </c>
      <c r="AF468" s="525"/>
      <c r="AG468" s="525"/>
      <c r="AH468" s="525"/>
      <c r="AI468" s="525"/>
      <c r="AJ468" s="525"/>
      <c r="AK468" s="525"/>
      <c r="AL468" s="525"/>
      <c r="AM468" s="526"/>
    </row>
    <row r="469" spans="1:39" ht="39.950000000000003" customHeight="1" x14ac:dyDescent="0.25">
      <c r="A469" s="89">
        <f t="shared" si="7"/>
        <v>457</v>
      </c>
      <c r="B469" s="511" t="s">
        <v>374</v>
      </c>
      <c r="C469" s="512"/>
      <c r="D469" s="513"/>
      <c r="E469" s="514"/>
      <c r="F469" s="514"/>
      <c r="G469" s="514"/>
      <c r="H469" s="514"/>
      <c r="I469" s="514"/>
      <c r="J469" s="515"/>
      <c r="K469" s="527" t="s">
        <v>161</v>
      </c>
      <c r="L469" s="528"/>
      <c r="M469" s="528"/>
      <c r="N469" s="528"/>
      <c r="O469" s="529"/>
      <c r="P469" s="516" t="s">
        <v>161</v>
      </c>
      <c r="Q469" s="517"/>
      <c r="R469" s="517"/>
      <c r="S469" s="517"/>
      <c r="T469" s="517"/>
      <c r="U469" s="517"/>
      <c r="V469" s="517"/>
      <c r="W469" s="517"/>
      <c r="X469" s="518"/>
      <c r="Y469" s="519">
        <v>0</v>
      </c>
      <c r="Z469" s="520"/>
      <c r="AA469" s="520"/>
      <c r="AB469" s="521">
        <v>0</v>
      </c>
      <c r="AC469" s="522"/>
      <c r="AD469" s="523"/>
      <c r="AE469" s="524" t="s">
        <v>161</v>
      </c>
      <c r="AF469" s="525"/>
      <c r="AG469" s="525"/>
      <c r="AH469" s="525"/>
      <c r="AI469" s="525"/>
      <c r="AJ469" s="525"/>
      <c r="AK469" s="525"/>
      <c r="AL469" s="525"/>
      <c r="AM469" s="526"/>
    </row>
    <row r="470" spans="1:39" ht="39.950000000000003" customHeight="1" x14ac:dyDescent="0.25">
      <c r="A470" s="89">
        <f t="shared" si="7"/>
        <v>458</v>
      </c>
      <c r="B470" s="511" t="s">
        <v>374</v>
      </c>
      <c r="C470" s="512"/>
      <c r="D470" s="513"/>
      <c r="E470" s="514"/>
      <c r="F470" s="514"/>
      <c r="G470" s="514"/>
      <c r="H470" s="514"/>
      <c r="I470" s="514"/>
      <c r="J470" s="515"/>
      <c r="K470" s="527" t="s">
        <v>161</v>
      </c>
      <c r="L470" s="528"/>
      <c r="M470" s="528"/>
      <c r="N470" s="528"/>
      <c r="O470" s="529"/>
      <c r="P470" s="516" t="s">
        <v>161</v>
      </c>
      <c r="Q470" s="517"/>
      <c r="R470" s="517"/>
      <c r="S470" s="517"/>
      <c r="T470" s="517"/>
      <c r="U470" s="517"/>
      <c r="V470" s="517"/>
      <c r="W470" s="517"/>
      <c r="X470" s="518"/>
      <c r="Y470" s="519">
        <v>0</v>
      </c>
      <c r="Z470" s="520"/>
      <c r="AA470" s="520"/>
      <c r="AB470" s="521">
        <v>0</v>
      </c>
      <c r="AC470" s="522"/>
      <c r="AD470" s="523"/>
      <c r="AE470" s="524" t="s">
        <v>161</v>
      </c>
      <c r="AF470" s="525"/>
      <c r="AG470" s="525"/>
      <c r="AH470" s="525"/>
      <c r="AI470" s="525"/>
      <c r="AJ470" s="525"/>
      <c r="AK470" s="525"/>
      <c r="AL470" s="525"/>
      <c r="AM470" s="526"/>
    </row>
    <row r="471" spans="1:39" ht="39.950000000000003" customHeight="1" x14ac:dyDescent="0.25">
      <c r="A471" s="89">
        <f t="shared" si="7"/>
        <v>459</v>
      </c>
      <c r="B471" s="511" t="s">
        <v>374</v>
      </c>
      <c r="C471" s="512"/>
      <c r="D471" s="513"/>
      <c r="E471" s="514"/>
      <c r="F471" s="514"/>
      <c r="G471" s="514"/>
      <c r="H471" s="514"/>
      <c r="I471" s="514"/>
      <c r="J471" s="515"/>
      <c r="K471" s="527" t="s">
        <v>161</v>
      </c>
      <c r="L471" s="528"/>
      <c r="M471" s="528"/>
      <c r="N471" s="528"/>
      <c r="O471" s="529"/>
      <c r="P471" s="516" t="s">
        <v>161</v>
      </c>
      <c r="Q471" s="517"/>
      <c r="R471" s="517"/>
      <c r="S471" s="517"/>
      <c r="T471" s="517"/>
      <c r="U471" s="517"/>
      <c r="V471" s="517"/>
      <c r="W471" s="517"/>
      <c r="X471" s="518"/>
      <c r="Y471" s="519">
        <v>0</v>
      </c>
      <c r="Z471" s="520"/>
      <c r="AA471" s="520"/>
      <c r="AB471" s="521">
        <v>0</v>
      </c>
      <c r="AC471" s="522"/>
      <c r="AD471" s="523"/>
      <c r="AE471" s="524" t="s">
        <v>161</v>
      </c>
      <c r="AF471" s="525"/>
      <c r="AG471" s="525"/>
      <c r="AH471" s="525"/>
      <c r="AI471" s="525"/>
      <c r="AJ471" s="525"/>
      <c r="AK471" s="525"/>
      <c r="AL471" s="525"/>
      <c r="AM471" s="526"/>
    </row>
    <row r="472" spans="1:39" ht="39.950000000000003" customHeight="1" x14ac:dyDescent="0.25">
      <c r="A472" s="89">
        <f t="shared" si="7"/>
        <v>460</v>
      </c>
      <c r="B472" s="511" t="s">
        <v>374</v>
      </c>
      <c r="C472" s="512"/>
      <c r="D472" s="513"/>
      <c r="E472" s="514"/>
      <c r="F472" s="514"/>
      <c r="G472" s="514"/>
      <c r="H472" s="514"/>
      <c r="I472" s="514"/>
      <c r="J472" s="515"/>
      <c r="K472" s="527" t="s">
        <v>161</v>
      </c>
      <c r="L472" s="528"/>
      <c r="M472" s="528"/>
      <c r="N472" s="528"/>
      <c r="O472" s="529"/>
      <c r="P472" s="516" t="s">
        <v>161</v>
      </c>
      <c r="Q472" s="517"/>
      <c r="R472" s="517"/>
      <c r="S472" s="517"/>
      <c r="T472" s="517"/>
      <c r="U472" s="517"/>
      <c r="V472" s="517"/>
      <c r="W472" s="517"/>
      <c r="X472" s="518"/>
      <c r="Y472" s="519">
        <v>0</v>
      </c>
      <c r="Z472" s="520"/>
      <c r="AA472" s="520"/>
      <c r="AB472" s="521">
        <v>0</v>
      </c>
      <c r="AC472" s="522"/>
      <c r="AD472" s="523"/>
      <c r="AE472" s="524" t="s">
        <v>161</v>
      </c>
      <c r="AF472" s="525"/>
      <c r="AG472" s="525"/>
      <c r="AH472" s="525"/>
      <c r="AI472" s="525"/>
      <c r="AJ472" s="525"/>
      <c r="AK472" s="525"/>
      <c r="AL472" s="525"/>
      <c r="AM472" s="526"/>
    </row>
    <row r="473" spans="1:39" ht="39.950000000000003" customHeight="1" x14ac:dyDescent="0.25">
      <c r="A473" s="89">
        <f t="shared" si="7"/>
        <v>461</v>
      </c>
      <c r="B473" s="511" t="s">
        <v>374</v>
      </c>
      <c r="C473" s="512"/>
      <c r="D473" s="513"/>
      <c r="E473" s="514"/>
      <c r="F473" s="514"/>
      <c r="G473" s="514"/>
      <c r="H473" s="514"/>
      <c r="I473" s="514"/>
      <c r="J473" s="515"/>
      <c r="K473" s="527" t="s">
        <v>161</v>
      </c>
      <c r="L473" s="528"/>
      <c r="M473" s="528"/>
      <c r="N473" s="528"/>
      <c r="O473" s="529"/>
      <c r="P473" s="516" t="s">
        <v>161</v>
      </c>
      <c r="Q473" s="517"/>
      <c r="R473" s="517"/>
      <c r="S473" s="517"/>
      <c r="T473" s="517"/>
      <c r="U473" s="517"/>
      <c r="V473" s="517"/>
      <c r="W473" s="517"/>
      <c r="X473" s="518"/>
      <c r="Y473" s="519">
        <v>0</v>
      </c>
      <c r="Z473" s="520"/>
      <c r="AA473" s="520"/>
      <c r="AB473" s="521">
        <v>0</v>
      </c>
      <c r="AC473" s="522"/>
      <c r="AD473" s="523"/>
      <c r="AE473" s="524" t="s">
        <v>161</v>
      </c>
      <c r="AF473" s="525"/>
      <c r="AG473" s="525"/>
      <c r="AH473" s="525"/>
      <c r="AI473" s="525"/>
      <c r="AJ473" s="525"/>
      <c r="AK473" s="525"/>
      <c r="AL473" s="525"/>
      <c r="AM473" s="526"/>
    </row>
    <row r="474" spans="1:39" ht="39.950000000000003" customHeight="1" x14ac:dyDescent="0.25">
      <c r="A474" s="89">
        <f t="shared" si="7"/>
        <v>462</v>
      </c>
      <c r="B474" s="511" t="s">
        <v>374</v>
      </c>
      <c r="C474" s="512"/>
      <c r="D474" s="513"/>
      <c r="E474" s="514"/>
      <c r="F474" s="514"/>
      <c r="G474" s="514"/>
      <c r="H474" s="514"/>
      <c r="I474" s="514"/>
      <c r="J474" s="515"/>
      <c r="K474" s="527" t="s">
        <v>161</v>
      </c>
      <c r="L474" s="528"/>
      <c r="M474" s="528"/>
      <c r="N474" s="528"/>
      <c r="O474" s="529"/>
      <c r="P474" s="516" t="s">
        <v>161</v>
      </c>
      <c r="Q474" s="517"/>
      <c r="R474" s="517"/>
      <c r="S474" s="517"/>
      <c r="T474" s="517"/>
      <c r="U474" s="517"/>
      <c r="V474" s="517"/>
      <c r="W474" s="517"/>
      <c r="X474" s="518"/>
      <c r="Y474" s="519">
        <v>0</v>
      </c>
      <c r="Z474" s="520"/>
      <c r="AA474" s="520"/>
      <c r="AB474" s="521">
        <v>0</v>
      </c>
      <c r="AC474" s="522"/>
      <c r="AD474" s="523"/>
      <c r="AE474" s="524" t="s">
        <v>161</v>
      </c>
      <c r="AF474" s="525"/>
      <c r="AG474" s="525"/>
      <c r="AH474" s="525"/>
      <c r="AI474" s="525"/>
      <c r="AJ474" s="525"/>
      <c r="AK474" s="525"/>
      <c r="AL474" s="525"/>
      <c r="AM474" s="526"/>
    </row>
    <row r="475" spans="1:39" ht="39.950000000000003" customHeight="1" x14ac:dyDescent="0.25">
      <c r="A475" s="89">
        <f t="shared" si="7"/>
        <v>463</v>
      </c>
      <c r="B475" s="511" t="s">
        <v>374</v>
      </c>
      <c r="C475" s="512"/>
      <c r="D475" s="513"/>
      <c r="E475" s="514"/>
      <c r="F475" s="514"/>
      <c r="G475" s="514"/>
      <c r="H475" s="514"/>
      <c r="I475" s="514"/>
      <c r="J475" s="515"/>
      <c r="K475" s="527" t="s">
        <v>161</v>
      </c>
      <c r="L475" s="528"/>
      <c r="M475" s="528"/>
      <c r="N475" s="528"/>
      <c r="O475" s="529"/>
      <c r="P475" s="516" t="s">
        <v>161</v>
      </c>
      <c r="Q475" s="517"/>
      <c r="R475" s="517"/>
      <c r="S475" s="517"/>
      <c r="T475" s="517"/>
      <c r="U475" s="517"/>
      <c r="V475" s="517"/>
      <c r="W475" s="517"/>
      <c r="X475" s="518"/>
      <c r="Y475" s="519">
        <v>0</v>
      </c>
      <c r="Z475" s="520"/>
      <c r="AA475" s="520"/>
      <c r="AB475" s="521">
        <v>0</v>
      </c>
      <c r="AC475" s="522"/>
      <c r="AD475" s="523"/>
      <c r="AE475" s="524" t="s">
        <v>161</v>
      </c>
      <c r="AF475" s="525"/>
      <c r="AG475" s="525"/>
      <c r="AH475" s="525"/>
      <c r="AI475" s="525"/>
      <c r="AJ475" s="525"/>
      <c r="AK475" s="525"/>
      <c r="AL475" s="525"/>
      <c r="AM475" s="526"/>
    </row>
    <row r="476" spans="1:39" ht="39.950000000000003" customHeight="1" x14ac:dyDescent="0.25">
      <c r="A476" s="89">
        <f t="shared" si="7"/>
        <v>464</v>
      </c>
      <c r="B476" s="511" t="s">
        <v>374</v>
      </c>
      <c r="C476" s="512"/>
      <c r="D476" s="513"/>
      <c r="E476" s="514"/>
      <c r="F476" s="514"/>
      <c r="G476" s="514"/>
      <c r="H476" s="514"/>
      <c r="I476" s="514"/>
      <c r="J476" s="515"/>
      <c r="K476" s="527" t="s">
        <v>161</v>
      </c>
      <c r="L476" s="528"/>
      <c r="M476" s="528"/>
      <c r="N476" s="528"/>
      <c r="O476" s="529"/>
      <c r="P476" s="516" t="s">
        <v>161</v>
      </c>
      <c r="Q476" s="517"/>
      <c r="R476" s="517"/>
      <c r="S476" s="517"/>
      <c r="T476" s="517"/>
      <c r="U476" s="517"/>
      <c r="V476" s="517"/>
      <c r="W476" s="517"/>
      <c r="X476" s="518"/>
      <c r="Y476" s="519">
        <v>0</v>
      </c>
      <c r="Z476" s="520"/>
      <c r="AA476" s="520"/>
      <c r="AB476" s="521">
        <v>0</v>
      </c>
      <c r="AC476" s="522"/>
      <c r="AD476" s="523"/>
      <c r="AE476" s="524" t="s">
        <v>161</v>
      </c>
      <c r="AF476" s="525"/>
      <c r="AG476" s="525"/>
      <c r="AH476" s="525"/>
      <c r="AI476" s="525"/>
      <c r="AJ476" s="525"/>
      <c r="AK476" s="525"/>
      <c r="AL476" s="525"/>
      <c r="AM476" s="526"/>
    </row>
    <row r="477" spans="1:39" ht="39.950000000000003" customHeight="1" x14ac:dyDescent="0.25">
      <c r="A477" s="89">
        <f t="shared" si="7"/>
        <v>465</v>
      </c>
      <c r="B477" s="511" t="s">
        <v>374</v>
      </c>
      <c r="C477" s="512"/>
      <c r="D477" s="513"/>
      <c r="E477" s="514"/>
      <c r="F477" s="514"/>
      <c r="G477" s="514"/>
      <c r="H477" s="514"/>
      <c r="I477" s="514"/>
      <c r="J477" s="515"/>
      <c r="K477" s="527" t="s">
        <v>161</v>
      </c>
      <c r="L477" s="528"/>
      <c r="M477" s="528"/>
      <c r="N477" s="528"/>
      <c r="O477" s="529"/>
      <c r="P477" s="516" t="s">
        <v>161</v>
      </c>
      <c r="Q477" s="517"/>
      <c r="R477" s="517"/>
      <c r="S477" s="517"/>
      <c r="T477" s="517"/>
      <c r="U477" s="517"/>
      <c r="V477" s="517"/>
      <c r="W477" s="517"/>
      <c r="X477" s="518"/>
      <c r="Y477" s="519">
        <v>0</v>
      </c>
      <c r="Z477" s="520"/>
      <c r="AA477" s="520"/>
      <c r="AB477" s="521">
        <v>0</v>
      </c>
      <c r="AC477" s="522"/>
      <c r="AD477" s="523"/>
      <c r="AE477" s="524" t="s">
        <v>161</v>
      </c>
      <c r="AF477" s="525"/>
      <c r="AG477" s="525"/>
      <c r="AH477" s="525"/>
      <c r="AI477" s="525"/>
      <c r="AJ477" s="525"/>
      <c r="AK477" s="525"/>
      <c r="AL477" s="525"/>
      <c r="AM477" s="526"/>
    </row>
    <row r="478" spans="1:39" ht="39.950000000000003" customHeight="1" x14ac:dyDescent="0.25">
      <c r="A478" s="89">
        <f t="shared" si="7"/>
        <v>466</v>
      </c>
      <c r="B478" s="511" t="s">
        <v>374</v>
      </c>
      <c r="C478" s="512"/>
      <c r="D478" s="513"/>
      <c r="E478" s="514"/>
      <c r="F478" s="514"/>
      <c r="G478" s="514"/>
      <c r="H478" s="514"/>
      <c r="I478" s="514"/>
      <c r="J478" s="515"/>
      <c r="K478" s="527" t="s">
        <v>161</v>
      </c>
      <c r="L478" s="528"/>
      <c r="M478" s="528"/>
      <c r="N478" s="528"/>
      <c r="O478" s="529"/>
      <c r="P478" s="516" t="s">
        <v>161</v>
      </c>
      <c r="Q478" s="517"/>
      <c r="R478" s="517"/>
      <c r="S478" s="517"/>
      <c r="T478" s="517"/>
      <c r="U478" s="517"/>
      <c r="V478" s="517"/>
      <c r="W478" s="517"/>
      <c r="X478" s="518"/>
      <c r="Y478" s="519">
        <v>0</v>
      </c>
      <c r="Z478" s="520"/>
      <c r="AA478" s="520"/>
      <c r="AB478" s="521">
        <v>0</v>
      </c>
      <c r="AC478" s="522"/>
      <c r="AD478" s="523"/>
      <c r="AE478" s="524" t="s">
        <v>161</v>
      </c>
      <c r="AF478" s="525"/>
      <c r="AG478" s="525"/>
      <c r="AH478" s="525"/>
      <c r="AI478" s="525"/>
      <c r="AJ478" s="525"/>
      <c r="AK478" s="525"/>
      <c r="AL478" s="525"/>
      <c r="AM478" s="526"/>
    </row>
    <row r="479" spans="1:39" ht="39.950000000000003" customHeight="1" x14ac:dyDescent="0.25">
      <c r="A479" s="89">
        <f t="shared" si="7"/>
        <v>467</v>
      </c>
      <c r="B479" s="511" t="s">
        <v>374</v>
      </c>
      <c r="C479" s="512"/>
      <c r="D479" s="513"/>
      <c r="E479" s="514"/>
      <c r="F479" s="514"/>
      <c r="G479" s="514"/>
      <c r="H479" s="514"/>
      <c r="I479" s="514"/>
      <c r="J479" s="515"/>
      <c r="K479" s="527" t="s">
        <v>161</v>
      </c>
      <c r="L479" s="528"/>
      <c r="M479" s="528"/>
      <c r="N479" s="528"/>
      <c r="O479" s="529"/>
      <c r="P479" s="516" t="s">
        <v>161</v>
      </c>
      <c r="Q479" s="517"/>
      <c r="R479" s="517"/>
      <c r="S479" s="517"/>
      <c r="T479" s="517"/>
      <c r="U479" s="517"/>
      <c r="V479" s="517"/>
      <c r="W479" s="517"/>
      <c r="X479" s="518"/>
      <c r="Y479" s="519">
        <v>0</v>
      </c>
      <c r="Z479" s="520"/>
      <c r="AA479" s="520"/>
      <c r="AB479" s="521">
        <v>0</v>
      </c>
      <c r="AC479" s="522"/>
      <c r="AD479" s="523"/>
      <c r="AE479" s="524" t="s">
        <v>161</v>
      </c>
      <c r="AF479" s="525"/>
      <c r="AG479" s="525"/>
      <c r="AH479" s="525"/>
      <c r="AI479" s="525"/>
      <c r="AJ479" s="525"/>
      <c r="AK479" s="525"/>
      <c r="AL479" s="525"/>
      <c r="AM479" s="526"/>
    </row>
    <row r="480" spans="1:39" ht="39.950000000000003" customHeight="1" x14ac:dyDescent="0.25">
      <c r="A480" s="89">
        <f t="shared" si="7"/>
        <v>468</v>
      </c>
      <c r="B480" s="511" t="s">
        <v>374</v>
      </c>
      <c r="C480" s="512"/>
      <c r="D480" s="513"/>
      <c r="E480" s="514"/>
      <c r="F480" s="514"/>
      <c r="G480" s="514"/>
      <c r="H480" s="514"/>
      <c r="I480" s="514"/>
      <c r="J480" s="515"/>
      <c r="K480" s="527" t="s">
        <v>161</v>
      </c>
      <c r="L480" s="528"/>
      <c r="M480" s="528"/>
      <c r="N480" s="528"/>
      <c r="O480" s="529"/>
      <c r="P480" s="516" t="s">
        <v>161</v>
      </c>
      <c r="Q480" s="517"/>
      <c r="R480" s="517"/>
      <c r="S480" s="517"/>
      <c r="T480" s="517"/>
      <c r="U480" s="517"/>
      <c r="V480" s="517"/>
      <c r="W480" s="517"/>
      <c r="X480" s="518"/>
      <c r="Y480" s="519">
        <v>0</v>
      </c>
      <c r="Z480" s="520"/>
      <c r="AA480" s="520"/>
      <c r="AB480" s="521">
        <v>0</v>
      </c>
      <c r="AC480" s="522"/>
      <c r="AD480" s="523"/>
      <c r="AE480" s="524" t="s">
        <v>161</v>
      </c>
      <c r="AF480" s="525"/>
      <c r="AG480" s="525"/>
      <c r="AH480" s="525"/>
      <c r="AI480" s="525"/>
      <c r="AJ480" s="525"/>
      <c r="AK480" s="525"/>
      <c r="AL480" s="525"/>
      <c r="AM480" s="526"/>
    </row>
    <row r="481" spans="1:39" ht="39.950000000000003" customHeight="1" x14ac:dyDescent="0.25">
      <c r="A481" s="89">
        <f t="shared" si="7"/>
        <v>469</v>
      </c>
      <c r="B481" s="511" t="s">
        <v>374</v>
      </c>
      <c r="C481" s="512"/>
      <c r="D481" s="513"/>
      <c r="E481" s="514"/>
      <c r="F481" s="514"/>
      <c r="G481" s="514"/>
      <c r="H481" s="514"/>
      <c r="I481" s="514"/>
      <c r="J481" s="515"/>
      <c r="K481" s="527" t="s">
        <v>161</v>
      </c>
      <c r="L481" s="528"/>
      <c r="M481" s="528"/>
      <c r="N481" s="528"/>
      <c r="O481" s="529"/>
      <c r="P481" s="516" t="s">
        <v>161</v>
      </c>
      <c r="Q481" s="517"/>
      <c r="R481" s="517"/>
      <c r="S481" s="517"/>
      <c r="T481" s="517"/>
      <c r="U481" s="517"/>
      <c r="V481" s="517"/>
      <c r="W481" s="517"/>
      <c r="X481" s="518"/>
      <c r="Y481" s="519">
        <v>0</v>
      </c>
      <c r="Z481" s="520"/>
      <c r="AA481" s="520"/>
      <c r="AB481" s="521">
        <v>0</v>
      </c>
      <c r="AC481" s="522"/>
      <c r="AD481" s="523"/>
      <c r="AE481" s="524" t="s">
        <v>161</v>
      </c>
      <c r="AF481" s="525"/>
      <c r="AG481" s="525"/>
      <c r="AH481" s="525"/>
      <c r="AI481" s="525"/>
      <c r="AJ481" s="525"/>
      <c r="AK481" s="525"/>
      <c r="AL481" s="525"/>
      <c r="AM481" s="526"/>
    </row>
    <row r="482" spans="1:39" ht="39.950000000000003" customHeight="1" x14ac:dyDescent="0.25">
      <c r="A482" s="89">
        <f t="shared" si="7"/>
        <v>470</v>
      </c>
      <c r="B482" s="511" t="s">
        <v>374</v>
      </c>
      <c r="C482" s="512"/>
      <c r="D482" s="513"/>
      <c r="E482" s="514"/>
      <c r="F482" s="514"/>
      <c r="G482" s="514"/>
      <c r="H482" s="514"/>
      <c r="I482" s="514"/>
      <c r="J482" s="515"/>
      <c r="K482" s="527" t="s">
        <v>161</v>
      </c>
      <c r="L482" s="528"/>
      <c r="M482" s="528"/>
      <c r="N482" s="528"/>
      <c r="O482" s="529"/>
      <c r="P482" s="516" t="s">
        <v>161</v>
      </c>
      <c r="Q482" s="517"/>
      <c r="R482" s="517"/>
      <c r="S482" s="517"/>
      <c r="T482" s="517"/>
      <c r="U482" s="517"/>
      <c r="V482" s="517"/>
      <c r="W482" s="517"/>
      <c r="X482" s="518"/>
      <c r="Y482" s="519">
        <v>0</v>
      </c>
      <c r="Z482" s="520"/>
      <c r="AA482" s="520"/>
      <c r="AB482" s="521">
        <v>0</v>
      </c>
      <c r="AC482" s="522"/>
      <c r="AD482" s="523"/>
      <c r="AE482" s="524" t="s">
        <v>161</v>
      </c>
      <c r="AF482" s="525"/>
      <c r="AG482" s="525"/>
      <c r="AH482" s="525"/>
      <c r="AI482" s="525"/>
      <c r="AJ482" s="525"/>
      <c r="AK482" s="525"/>
      <c r="AL482" s="525"/>
      <c r="AM482" s="526"/>
    </row>
    <row r="483" spans="1:39" ht="39.950000000000003" customHeight="1" x14ac:dyDescent="0.25">
      <c r="A483" s="89">
        <f t="shared" si="7"/>
        <v>471</v>
      </c>
      <c r="B483" s="511" t="s">
        <v>374</v>
      </c>
      <c r="C483" s="512"/>
      <c r="D483" s="513"/>
      <c r="E483" s="514"/>
      <c r="F483" s="514"/>
      <c r="G483" s="514"/>
      <c r="H483" s="514"/>
      <c r="I483" s="514"/>
      <c r="J483" s="515"/>
      <c r="K483" s="527" t="s">
        <v>161</v>
      </c>
      <c r="L483" s="528"/>
      <c r="M483" s="528"/>
      <c r="N483" s="528"/>
      <c r="O483" s="529"/>
      <c r="P483" s="516" t="s">
        <v>161</v>
      </c>
      <c r="Q483" s="517"/>
      <c r="R483" s="517"/>
      <c r="S483" s="517"/>
      <c r="T483" s="517"/>
      <c r="U483" s="517"/>
      <c r="V483" s="517"/>
      <c r="W483" s="517"/>
      <c r="X483" s="518"/>
      <c r="Y483" s="519">
        <v>0</v>
      </c>
      <c r="Z483" s="520"/>
      <c r="AA483" s="520"/>
      <c r="AB483" s="521">
        <v>0</v>
      </c>
      <c r="AC483" s="522"/>
      <c r="AD483" s="523"/>
      <c r="AE483" s="524" t="s">
        <v>161</v>
      </c>
      <c r="AF483" s="525"/>
      <c r="AG483" s="525"/>
      <c r="AH483" s="525"/>
      <c r="AI483" s="525"/>
      <c r="AJ483" s="525"/>
      <c r="AK483" s="525"/>
      <c r="AL483" s="525"/>
      <c r="AM483" s="526"/>
    </row>
    <row r="484" spans="1:39" ht="39.950000000000003" customHeight="1" x14ac:dyDescent="0.25">
      <c r="A484" s="89">
        <f t="shared" si="7"/>
        <v>472</v>
      </c>
      <c r="B484" s="511" t="s">
        <v>374</v>
      </c>
      <c r="C484" s="512"/>
      <c r="D484" s="513"/>
      <c r="E484" s="514"/>
      <c r="F484" s="514"/>
      <c r="G484" s="514"/>
      <c r="H484" s="514"/>
      <c r="I484" s="514"/>
      <c r="J484" s="515"/>
      <c r="K484" s="527" t="s">
        <v>161</v>
      </c>
      <c r="L484" s="528"/>
      <c r="M484" s="528"/>
      <c r="N484" s="528"/>
      <c r="O484" s="529"/>
      <c r="P484" s="516" t="s">
        <v>161</v>
      </c>
      <c r="Q484" s="517"/>
      <c r="R484" s="517"/>
      <c r="S484" s="517"/>
      <c r="T484" s="517"/>
      <c r="U484" s="517"/>
      <c r="V484" s="517"/>
      <c r="W484" s="517"/>
      <c r="X484" s="518"/>
      <c r="Y484" s="519">
        <v>0</v>
      </c>
      <c r="Z484" s="520"/>
      <c r="AA484" s="520"/>
      <c r="AB484" s="521">
        <v>0</v>
      </c>
      <c r="AC484" s="522"/>
      <c r="AD484" s="523"/>
      <c r="AE484" s="524" t="s">
        <v>161</v>
      </c>
      <c r="AF484" s="525"/>
      <c r="AG484" s="525"/>
      <c r="AH484" s="525"/>
      <c r="AI484" s="525"/>
      <c r="AJ484" s="525"/>
      <c r="AK484" s="525"/>
      <c r="AL484" s="525"/>
      <c r="AM484" s="526"/>
    </row>
    <row r="485" spans="1:39" ht="39.950000000000003" customHeight="1" x14ac:dyDescent="0.25">
      <c r="A485" s="89">
        <f t="shared" si="7"/>
        <v>473</v>
      </c>
      <c r="B485" s="511" t="s">
        <v>374</v>
      </c>
      <c r="C485" s="512"/>
      <c r="D485" s="513"/>
      <c r="E485" s="514"/>
      <c r="F485" s="514"/>
      <c r="G485" s="514"/>
      <c r="H485" s="514"/>
      <c r="I485" s="514"/>
      <c r="J485" s="515"/>
      <c r="K485" s="527" t="s">
        <v>161</v>
      </c>
      <c r="L485" s="528"/>
      <c r="M485" s="528"/>
      <c r="N485" s="528"/>
      <c r="O485" s="529"/>
      <c r="P485" s="516" t="s">
        <v>161</v>
      </c>
      <c r="Q485" s="517"/>
      <c r="R485" s="517"/>
      <c r="S485" s="517"/>
      <c r="T485" s="517"/>
      <c r="U485" s="517"/>
      <c r="V485" s="517"/>
      <c r="W485" s="517"/>
      <c r="X485" s="518"/>
      <c r="Y485" s="519">
        <v>0</v>
      </c>
      <c r="Z485" s="520"/>
      <c r="AA485" s="520"/>
      <c r="AB485" s="521">
        <v>0</v>
      </c>
      <c r="AC485" s="522"/>
      <c r="AD485" s="523"/>
      <c r="AE485" s="524" t="s">
        <v>161</v>
      </c>
      <c r="AF485" s="525"/>
      <c r="AG485" s="525"/>
      <c r="AH485" s="525"/>
      <c r="AI485" s="525"/>
      <c r="AJ485" s="525"/>
      <c r="AK485" s="525"/>
      <c r="AL485" s="525"/>
      <c r="AM485" s="526"/>
    </row>
    <row r="486" spans="1:39" ht="39.950000000000003" customHeight="1" x14ac:dyDescent="0.25">
      <c r="A486" s="89">
        <f t="shared" si="7"/>
        <v>474</v>
      </c>
      <c r="B486" s="511" t="s">
        <v>374</v>
      </c>
      <c r="C486" s="512"/>
      <c r="D486" s="513"/>
      <c r="E486" s="514"/>
      <c r="F486" s="514"/>
      <c r="G486" s="514"/>
      <c r="H486" s="514"/>
      <c r="I486" s="514"/>
      <c r="J486" s="515"/>
      <c r="K486" s="527" t="s">
        <v>161</v>
      </c>
      <c r="L486" s="528"/>
      <c r="M486" s="528"/>
      <c r="N486" s="528"/>
      <c r="O486" s="529"/>
      <c r="P486" s="516" t="s">
        <v>161</v>
      </c>
      <c r="Q486" s="517"/>
      <c r="R486" s="517"/>
      <c r="S486" s="517"/>
      <c r="T486" s="517"/>
      <c r="U486" s="517"/>
      <c r="V486" s="517"/>
      <c r="W486" s="517"/>
      <c r="X486" s="518"/>
      <c r="Y486" s="519">
        <v>0</v>
      </c>
      <c r="Z486" s="520"/>
      <c r="AA486" s="520"/>
      <c r="AB486" s="521">
        <v>0</v>
      </c>
      <c r="AC486" s="522"/>
      <c r="AD486" s="523"/>
      <c r="AE486" s="524" t="s">
        <v>161</v>
      </c>
      <c r="AF486" s="525"/>
      <c r="AG486" s="525"/>
      <c r="AH486" s="525"/>
      <c r="AI486" s="525"/>
      <c r="AJ486" s="525"/>
      <c r="AK486" s="525"/>
      <c r="AL486" s="525"/>
      <c r="AM486" s="526"/>
    </row>
    <row r="487" spans="1:39" ht="39.950000000000003" customHeight="1" x14ac:dyDescent="0.25">
      <c r="A487" s="89">
        <f t="shared" si="7"/>
        <v>475</v>
      </c>
      <c r="B487" s="511" t="s">
        <v>374</v>
      </c>
      <c r="C487" s="512"/>
      <c r="D487" s="513"/>
      <c r="E487" s="514"/>
      <c r="F487" s="514"/>
      <c r="G487" s="514"/>
      <c r="H487" s="514"/>
      <c r="I487" s="514"/>
      <c r="J487" s="515"/>
      <c r="K487" s="527" t="s">
        <v>161</v>
      </c>
      <c r="L487" s="528"/>
      <c r="M487" s="528"/>
      <c r="N487" s="528"/>
      <c r="O487" s="529"/>
      <c r="P487" s="516" t="s">
        <v>161</v>
      </c>
      <c r="Q487" s="517"/>
      <c r="R487" s="517"/>
      <c r="S487" s="517"/>
      <c r="T487" s="517"/>
      <c r="U487" s="517"/>
      <c r="V487" s="517"/>
      <c r="W487" s="517"/>
      <c r="X487" s="518"/>
      <c r="Y487" s="519">
        <v>0</v>
      </c>
      <c r="Z487" s="520"/>
      <c r="AA487" s="520"/>
      <c r="AB487" s="521">
        <v>0</v>
      </c>
      <c r="AC487" s="522"/>
      <c r="AD487" s="523"/>
      <c r="AE487" s="524" t="s">
        <v>161</v>
      </c>
      <c r="AF487" s="525"/>
      <c r="AG487" s="525"/>
      <c r="AH487" s="525"/>
      <c r="AI487" s="525"/>
      <c r="AJ487" s="525"/>
      <c r="AK487" s="525"/>
      <c r="AL487" s="525"/>
      <c r="AM487" s="526"/>
    </row>
    <row r="488" spans="1:39" ht="39.950000000000003" customHeight="1" x14ac:dyDescent="0.25">
      <c r="A488" s="89">
        <f t="shared" si="7"/>
        <v>476</v>
      </c>
      <c r="B488" s="511" t="s">
        <v>374</v>
      </c>
      <c r="C488" s="512"/>
      <c r="D488" s="513"/>
      <c r="E488" s="514"/>
      <c r="F488" s="514"/>
      <c r="G488" s="514"/>
      <c r="H488" s="514"/>
      <c r="I488" s="514"/>
      <c r="J488" s="515"/>
      <c r="K488" s="527" t="s">
        <v>161</v>
      </c>
      <c r="L488" s="528"/>
      <c r="M488" s="528"/>
      <c r="N488" s="528"/>
      <c r="O488" s="529"/>
      <c r="P488" s="516" t="s">
        <v>161</v>
      </c>
      <c r="Q488" s="517"/>
      <c r="R488" s="517"/>
      <c r="S488" s="517"/>
      <c r="T488" s="517"/>
      <c r="U488" s="517"/>
      <c r="V488" s="517"/>
      <c r="W488" s="517"/>
      <c r="X488" s="518"/>
      <c r="Y488" s="519">
        <v>0</v>
      </c>
      <c r="Z488" s="520"/>
      <c r="AA488" s="520"/>
      <c r="AB488" s="521">
        <v>0</v>
      </c>
      <c r="AC488" s="522"/>
      <c r="AD488" s="523"/>
      <c r="AE488" s="524" t="s">
        <v>161</v>
      </c>
      <c r="AF488" s="525"/>
      <c r="AG488" s="525"/>
      <c r="AH488" s="525"/>
      <c r="AI488" s="525"/>
      <c r="AJ488" s="525"/>
      <c r="AK488" s="525"/>
      <c r="AL488" s="525"/>
      <c r="AM488" s="526"/>
    </row>
    <row r="489" spans="1:39" ht="39.950000000000003" customHeight="1" x14ac:dyDescent="0.25">
      <c r="A489" s="89">
        <f t="shared" si="7"/>
        <v>477</v>
      </c>
      <c r="B489" s="511" t="s">
        <v>374</v>
      </c>
      <c r="C489" s="512"/>
      <c r="D489" s="513"/>
      <c r="E489" s="514"/>
      <c r="F489" s="514"/>
      <c r="G489" s="514"/>
      <c r="H489" s="514"/>
      <c r="I489" s="514"/>
      <c r="J489" s="515"/>
      <c r="K489" s="527" t="s">
        <v>161</v>
      </c>
      <c r="L489" s="528"/>
      <c r="M489" s="528"/>
      <c r="N489" s="528"/>
      <c r="O489" s="529"/>
      <c r="P489" s="516" t="s">
        <v>161</v>
      </c>
      <c r="Q489" s="517"/>
      <c r="R489" s="517"/>
      <c r="S489" s="517"/>
      <c r="T489" s="517"/>
      <c r="U489" s="517"/>
      <c r="V489" s="517"/>
      <c r="W489" s="517"/>
      <c r="X489" s="518"/>
      <c r="Y489" s="519">
        <v>0</v>
      </c>
      <c r="Z489" s="520"/>
      <c r="AA489" s="520"/>
      <c r="AB489" s="521">
        <v>0</v>
      </c>
      <c r="AC489" s="522"/>
      <c r="AD489" s="523"/>
      <c r="AE489" s="524" t="s">
        <v>161</v>
      </c>
      <c r="AF489" s="525"/>
      <c r="AG489" s="525"/>
      <c r="AH489" s="525"/>
      <c r="AI489" s="525"/>
      <c r="AJ489" s="525"/>
      <c r="AK489" s="525"/>
      <c r="AL489" s="525"/>
      <c r="AM489" s="526"/>
    </row>
    <row r="490" spans="1:39" ht="39.950000000000003" customHeight="1" x14ac:dyDescent="0.25">
      <c r="A490" s="89">
        <f t="shared" si="7"/>
        <v>478</v>
      </c>
      <c r="B490" s="511" t="s">
        <v>374</v>
      </c>
      <c r="C490" s="512"/>
      <c r="D490" s="513"/>
      <c r="E490" s="514"/>
      <c r="F490" s="514"/>
      <c r="G490" s="514"/>
      <c r="H490" s="514"/>
      <c r="I490" s="514"/>
      <c r="J490" s="515"/>
      <c r="K490" s="527" t="s">
        <v>161</v>
      </c>
      <c r="L490" s="528"/>
      <c r="M490" s="528"/>
      <c r="N490" s="528"/>
      <c r="O490" s="529"/>
      <c r="P490" s="516" t="s">
        <v>161</v>
      </c>
      <c r="Q490" s="517"/>
      <c r="R490" s="517"/>
      <c r="S490" s="517"/>
      <c r="T490" s="517"/>
      <c r="U490" s="517"/>
      <c r="V490" s="517"/>
      <c r="W490" s="517"/>
      <c r="X490" s="518"/>
      <c r="Y490" s="519">
        <v>0</v>
      </c>
      <c r="Z490" s="520"/>
      <c r="AA490" s="520"/>
      <c r="AB490" s="521">
        <v>0</v>
      </c>
      <c r="AC490" s="522"/>
      <c r="AD490" s="523"/>
      <c r="AE490" s="524" t="s">
        <v>161</v>
      </c>
      <c r="AF490" s="525"/>
      <c r="AG490" s="525"/>
      <c r="AH490" s="525"/>
      <c r="AI490" s="525"/>
      <c r="AJ490" s="525"/>
      <c r="AK490" s="525"/>
      <c r="AL490" s="525"/>
      <c r="AM490" s="526"/>
    </row>
    <row r="491" spans="1:39" ht="39.950000000000003" customHeight="1" x14ac:dyDescent="0.25">
      <c r="A491" s="89">
        <f t="shared" si="7"/>
        <v>479</v>
      </c>
      <c r="B491" s="511" t="s">
        <v>374</v>
      </c>
      <c r="C491" s="512"/>
      <c r="D491" s="513"/>
      <c r="E491" s="514"/>
      <c r="F491" s="514"/>
      <c r="G491" s="514"/>
      <c r="H491" s="514"/>
      <c r="I491" s="514"/>
      <c r="J491" s="515"/>
      <c r="K491" s="527" t="s">
        <v>161</v>
      </c>
      <c r="L491" s="528"/>
      <c r="M491" s="528"/>
      <c r="N491" s="528"/>
      <c r="O491" s="529"/>
      <c r="P491" s="516" t="s">
        <v>161</v>
      </c>
      <c r="Q491" s="517"/>
      <c r="R491" s="517"/>
      <c r="S491" s="517"/>
      <c r="T491" s="517"/>
      <c r="U491" s="517"/>
      <c r="V491" s="517"/>
      <c r="W491" s="517"/>
      <c r="X491" s="518"/>
      <c r="Y491" s="519">
        <v>0</v>
      </c>
      <c r="Z491" s="520"/>
      <c r="AA491" s="520"/>
      <c r="AB491" s="521">
        <v>0</v>
      </c>
      <c r="AC491" s="522"/>
      <c r="AD491" s="523"/>
      <c r="AE491" s="524" t="s">
        <v>161</v>
      </c>
      <c r="AF491" s="525"/>
      <c r="AG491" s="525"/>
      <c r="AH491" s="525"/>
      <c r="AI491" s="525"/>
      <c r="AJ491" s="525"/>
      <c r="AK491" s="525"/>
      <c r="AL491" s="525"/>
      <c r="AM491" s="526"/>
    </row>
    <row r="492" spans="1:39" ht="39.950000000000003" customHeight="1" x14ac:dyDescent="0.25">
      <c r="A492" s="89">
        <f t="shared" si="7"/>
        <v>480</v>
      </c>
      <c r="B492" s="511" t="s">
        <v>374</v>
      </c>
      <c r="C492" s="512"/>
      <c r="D492" s="513"/>
      <c r="E492" s="514"/>
      <c r="F492" s="514"/>
      <c r="G492" s="514"/>
      <c r="H492" s="514"/>
      <c r="I492" s="514"/>
      <c r="J492" s="515"/>
      <c r="K492" s="527" t="s">
        <v>161</v>
      </c>
      <c r="L492" s="528"/>
      <c r="M492" s="528"/>
      <c r="N492" s="528"/>
      <c r="O492" s="529"/>
      <c r="P492" s="516" t="s">
        <v>161</v>
      </c>
      <c r="Q492" s="517"/>
      <c r="R492" s="517"/>
      <c r="S492" s="517"/>
      <c r="T492" s="517"/>
      <c r="U492" s="517"/>
      <c r="V492" s="517"/>
      <c r="W492" s="517"/>
      <c r="X492" s="518"/>
      <c r="Y492" s="519">
        <v>0</v>
      </c>
      <c r="Z492" s="520"/>
      <c r="AA492" s="520"/>
      <c r="AB492" s="521">
        <v>0</v>
      </c>
      <c r="AC492" s="522"/>
      <c r="AD492" s="523"/>
      <c r="AE492" s="524" t="s">
        <v>161</v>
      </c>
      <c r="AF492" s="525"/>
      <c r="AG492" s="525"/>
      <c r="AH492" s="525"/>
      <c r="AI492" s="525"/>
      <c r="AJ492" s="525"/>
      <c r="AK492" s="525"/>
      <c r="AL492" s="525"/>
      <c r="AM492" s="526"/>
    </row>
    <row r="493" spans="1:39" ht="39.950000000000003" customHeight="1" x14ac:dyDescent="0.25">
      <c r="A493" s="89">
        <f t="shared" si="7"/>
        <v>481</v>
      </c>
      <c r="B493" s="511" t="s">
        <v>374</v>
      </c>
      <c r="C493" s="512"/>
      <c r="D493" s="513"/>
      <c r="E493" s="514"/>
      <c r="F493" s="514"/>
      <c r="G493" s="514"/>
      <c r="H493" s="514"/>
      <c r="I493" s="514"/>
      <c r="J493" s="515"/>
      <c r="K493" s="527" t="s">
        <v>161</v>
      </c>
      <c r="L493" s="528"/>
      <c r="M493" s="528"/>
      <c r="N493" s="528"/>
      <c r="O493" s="529"/>
      <c r="P493" s="516" t="s">
        <v>161</v>
      </c>
      <c r="Q493" s="517"/>
      <c r="R493" s="517"/>
      <c r="S493" s="517"/>
      <c r="T493" s="517"/>
      <c r="U493" s="517"/>
      <c r="V493" s="517"/>
      <c r="W493" s="517"/>
      <c r="X493" s="518"/>
      <c r="Y493" s="519">
        <v>0</v>
      </c>
      <c r="Z493" s="520"/>
      <c r="AA493" s="520"/>
      <c r="AB493" s="521">
        <v>0</v>
      </c>
      <c r="AC493" s="522"/>
      <c r="AD493" s="523"/>
      <c r="AE493" s="524" t="s">
        <v>161</v>
      </c>
      <c r="AF493" s="525"/>
      <c r="AG493" s="525"/>
      <c r="AH493" s="525"/>
      <c r="AI493" s="525"/>
      <c r="AJ493" s="525"/>
      <c r="AK493" s="525"/>
      <c r="AL493" s="525"/>
      <c r="AM493" s="526"/>
    </row>
    <row r="494" spans="1:39" ht="39.950000000000003" customHeight="1" x14ac:dyDescent="0.25">
      <c r="A494" s="89">
        <f t="shared" si="7"/>
        <v>482</v>
      </c>
      <c r="B494" s="511" t="s">
        <v>374</v>
      </c>
      <c r="C494" s="512"/>
      <c r="D494" s="513"/>
      <c r="E494" s="514"/>
      <c r="F494" s="514"/>
      <c r="G494" s="514"/>
      <c r="H494" s="514"/>
      <c r="I494" s="514"/>
      <c r="J494" s="515"/>
      <c r="K494" s="527" t="s">
        <v>161</v>
      </c>
      <c r="L494" s="528"/>
      <c r="M494" s="528"/>
      <c r="N494" s="528"/>
      <c r="O494" s="529"/>
      <c r="P494" s="516" t="s">
        <v>161</v>
      </c>
      <c r="Q494" s="517"/>
      <c r="R494" s="517"/>
      <c r="S494" s="517"/>
      <c r="T494" s="517"/>
      <c r="U494" s="517"/>
      <c r="V494" s="517"/>
      <c r="W494" s="517"/>
      <c r="X494" s="518"/>
      <c r="Y494" s="519">
        <v>0</v>
      </c>
      <c r="Z494" s="520"/>
      <c r="AA494" s="520"/>
      <c r="AB494" s="521">
        <v>0</v>
      </c>
      <c r="AC494" s="522"/>
      <c r="AD494" s="523"/>
      <c r="AE494" s="524" t="s">
        <v>161</v>
      </c>
      <c r="AF494" s="525"/>
      <c r="AG494" s="525"/>
      <c r="AH494" s="525"/>
      <c r="AI494" s="525"/>
      <c r="AJ494" s="525"/>
      <c r="AK494" s="525"/>
      <c r="AL494" s="525"/>
      <c r="AM494" s="526"/>
    </row>
    <row r="495" spans="1:39" ht="39.950000000000003" customHeight="1" x14ac:dyDescent="0.25">
      <c r="A495" s="89">
        <f t="shared" si="7"/>
        <v>483</v>
      </c>
      <c r="B495" s="511" t="s">
        <v>374</v>
      </c>
      <c r="C495" s="512"/>
      <c r="D495" s="513"/>
      <c r="E495" s="514"/>
      <c r="F495" s="514"/>
      <c r="G495" s="514"/>
      <c r="H495" s="514"/>
      <c r="I495" s="514"/>
      <c r="J495" s="515"/>
      <c r="K495" s="527" t="s">
        <v>161</v>
      </c>
      <c r="L495" s="528"/>
      <c r="M495" s="528"/>
      <c r="N495" s="528"/>
      <c r="O495" s="529"/>
      <c r="P495" s="516" t="s">
        <v>161</v>
      </c>
      <c r="Q495" s="517"/>
      <c r="R495" s="517"/>
      <c r="S495" s="517"/>
      <c r="T495" s="517"/>
      <c r="U495" s="517"/>
      <c r="V495" s="517"/>
      <c r="W495" s="517"/>
      <c r="X495" s="518"/>
      <c r="Y495" s="519">
        <v>0</v>
      </c>
      <c r="Z495" s="520"/>
      <c r="AA495" s="520"/>
      <c r="AB495" s="521">
        <v>0</v>
      </c>
      <c r="AC495" s="522"/>
      <c r="AD495" s="523"/>
      <c r="AE495" s="524" t="s">
        <v>161</v>
      </c>
      <c r="AF495" s="525"/>
      <c r="AG495" s="525"/>
      <c r="AH495" s="525"/>
      <c r="AI495" s="525"/>
      <c r="AJ495" s="525"/>
      <c r="AK495" s="525"/>
      <c r="AL495" s="525"/>
      <c r="AM495" s="526"/>
    </row>
    <row r="496" spans="1:39" ht="39.950000000000003" customHeight="1" x14ac:dyDescent="0.25">
      <c r="A496" s="89">
        <f t="shared" si="7"/>
        <v>484</v>
      </c>
      <c r="B496" s="511" t="s">
        <v>374</v>
      </c>
      <c r="C496" s="512"/>
      <c r="D496" s="513"/>
      <c r="E496" s="514"/>
      <c r="F496" s="514"/>
      <c r="G496" s="514"/>
      <c r="H496" s="514"/>
      <c r="I496" s="514"/>
      <c r="J496" s="515"/>
      <c r="K496" s="527" t="s">
        <v>161</v>
      </c>
      <c r="L496" s="528"/>
      <c r="M496" s="528"/>
      <c r="N496" s="528"/>
      <c r="O496" s="529"/>
      <c r="P496" s="516" t="s">
        <v>161</v>
      </c>
      <c r="Q496" s="517"/>
      <c r="R496" s="517"/>
      <c r="S496" s="517"/>
      <c r="T496" s="517"/>
      <c r="U496" s="517"/>
      <c r="V496" s="517"/>
      <c r="W496" s="517"/>
      <c r="X496" s="518"/>
      <c r="Y496" s="519">
        <v>0</v>
      </c>
      <c r="Z496" s="520"/>
      <c r="AA496" s="520"/>
      <c r="AB496" s="521">
        <v>0</v>
      </c>
      <c r="AC496" s="522"/>
      <c r="AD496" s="523"/>
      <c r="AE496" s="524" t="s">
        <v>161</v>
      </c>
      <c r="AF496" s="525"/>
      <c r="AG496" s="525"/>
      <c r="AH496" s="525"/>
      <c r="AI496" s="525"/>
      <c r="AJ496" s="525"/>
      <c r="AK496" s="525"/>
      <c r="AL496" s="525"/>
      <c r="AM496" s="526"/>
    </row>
    <row r="497" spans="1:39" ht="39.950000000000003" customHeight="1" x14ac:dyDescent="0.25">
      <c r="A497" s="89">
        <f t="shared" si="7"/>
        <v>485</v>
      </c>
      <c r="B497" s="511" t="s">
        <v>374</v>
      </c>
      <c r="C497" s="512"/>
      <c r="D497" s="513"/>
      <c r="E497" s="514"/>
      <c r="F497" s="514"/>
      <c r="G497" s="514"/>
      <c r="H497" s="514"/>
      <c r="I497" s="514"/>
      <c r="J497" s="515"/>
      <c r="K497" s="527" t="s">
        <v>161</v>
      </c>
      <c r="L497" s="528"/>
      <c r="M497" s="528"/>
      <c r="N497" s="528"/>
      <c r="O497" s="529"/>
      <c r="P497" s="516" t="s">
        <v>161</v>
      </c>
      <c r="Q497" s="517"/>
      <c r="R497" s="517"/>
      <c r="S497" s="517"/>
      <c r="T497" s="517"/>
      <c r="U497" s="517"/>
      <c r="V497" s="517"/>
      <c r="W497" s="517"/>
      <c r="X497" s="518"/>
      <c r="Y497" s="519">
        <v>0</v>
      </c>
      <c r="Z497" s="520"/>
      <c r="AA497" s="520"/>
      <c r="AB497" s="521">
        <v>0</v>
      </c>
      <c r="AC497" s="522"/>
      <c r="AD497" s="523"/>
      <c r="AE497" s="524" t="s">
        <v>161</v>
      </c>
      <c r="AF497" s="525"/>
      <c r="AG497" s="525"/>
      <c r="AH497" s="525"/>
      <c r="AI497" s="525"/>
      <c r="AJ497" s="525"/>
      <c r="AK497" s="525"/>
      <c r="AL497" s="525"/>
      <c r="AM497" s="526"/>
    </row>
    <row r="498" spans="1:39" ht="39.950000000000003" customHeight="1" x14ac:dyDescent="0.25">
      <c r="A498" s="89">
        <f t="shared" si="7"/>
        <v>486</v>
      </c>
      <c r="B498" s="511" t="s">
        <v>374</v>
      </c>
      <c r="C498" s="512"/>
      <c r="D498" s="513"/>
      <c r="E498" s="514"/>
      <c r="F498" s="514"/>
      <c r="G498" s="514"/>
      <c r="H498" s="514"/>
      <c r="I498" s="514"/>
      <c r="J498" s="515"/>
      <c r="K498" s="527" t="s">
        <v>161</v>
      </c>
      <c r="L498" s="528"/>
      <c r="M498" s="528"/>
      <c r="N498" s="528"/>
      <c r="O498" s="529"/>
      <c r="P498" s="516" t="s">
        <v>161</v>
      </c>
      <c r="Q498" s="517"/>
      <c r="R498" s="517"/>
      <c r="S498" s="517"/>
      <c r="T498" s="517"/>
      <c r="U498" s="517"/>
      <c r="V498" s="517"/>
      <c r="W498" s="517"/>
      <c r="X498" s="518"/>
      <c r="Y498" s="519">
        <v>0</v>
      </c>
      <c r="Z498" s="520"/>
      <c r="AA498" s="520"/>
      <c r="AB498" s="521">
        <v>0</v>
      </c>
      <c r="AC498" s="522"/>
      <c r="AD498" s="523"/>
      <c r="AE498" s="524" t="s">
        <v>161</v>
      </c>
      <c r="AF498" s="525"/>
      <c r="AG498" s="525"/>
      <c r="AH498" s="525"/>
      <c r="AI498" s="525"/>
      <c r="AJ498" s="525"/>
      <c r="AK498" s="525"/>
      <c r="AL498" s="525"/>
      <c r="AM498" s="526"/>
    </row>
    <row r="499" spans="1:39" ht="39.950000000000003" customHeight="1" x14ac:dyDescent="0.25">
      <c r="A499" s="89">
        <f t="shared" si="7"/>
        <v>487</v>
      </c>
      <c r="B499" s="511" t="s">
        <v>374</v>
      </c>
      <c r="C499" s="512"/>
      <c r="D499" s="513"/>
      <c r="E499" s="514"/>
      <c r="F499" s="514"/>
      <c r="G499" s="514"/>
      <c r="H499" s="514"/>
      <c r="I499" s="514"/>
      <c r="J499" s="515"/>
      <c r="K499" s="527" t="s">
        <v>161</v>
      </c>
      <c r="L499" s="528"/>
      <c r="M499" s="528"/>
      <c r="N499" s="528"/>
      <c r="O499" s="529"/>
      <c r="P499" s="516" t="s">
        <v>161</v>
      </c>
      <c r="Q499" s="517"/>
      <c r="R499" s="517"/>
      <c r="S499" s="517"/>
      <c r="T499" s="517"/>
      <c r="U499" s="517"/>
      <c r="V499" s="517"/>
      <c r="W499" s="517"/>
      <c r="X499" s="518"/>
      <c r="Y499" s="519">
        <v>0</v>
      </c>
      <c r="Z499" s="520"/>
      <c r="AA499" s="520"/>
      <c r="AB499" s="521">
        <v>0</v>
      </c>
      <c r="AC499" s="522"/>
      <c r="AD499" s="523"/>
      <c r="AE499" s="524" t="s">
        <v>161</v>
      </c>
      <c r="AF499" s="525"/>
      <c r="AG499" s="525"/>
      <c r="AH499" s="525"/>
      <c r="AI499" s="525"/>
      <c r="AJ499" s="525"/>
      <c r="AK499" s="525"/>
      <c r="AL499" s="525"/>
      <c r="AM499" s="526"/>
    </row>
    <row r="500" spans="1:39" ht="39.950000000000003" customHeight="1" x14ac:dyDescent="0.25">
      <c r="A500" s="89">
        <f t="shared" si="7"/>
        <v>488</v>
      </c>
      <c r="B500" s="511" t="s">
        <v>374</v>
      </c>
      <c r="C500" s="512"/>
      <c r="D500" s="513"/>
      <c r="E500" s="514"/>
      <c r="F500" s="514"/>
      <c r="G500" s="514"/>
      <c r="H500" s="514"/>
      <c r="I500" s="514"/>
      <c r="J500" s="515"/>
      <c r="K500" s="527" t="s">
        <v>161</v>
      </c>
      <c r="L500" s="528"/>
      <c r="M500" s="528"/>
      <c r="N500" s="528"/>
      <c r="O500" s="529"/>
      <c r="P500" s="516" t="s">
        <v>161</v>
      </c>
      <c r="Q500" s="517"/>
      <c r="R500" s="517"/>
      <c r="S500" s="517"/>
      <c r="T500" s="517"/>
      <c r="U500" s="517"/>
      <c r="V500" s="517"/>
      <c r="W500" s="517"/>
      <c r="X500" s="518"/>
      <c r="Y500" s="519">
        <v>0</v>
      </c>
      <c r="Z500" s="520"/>
      <c r="AA500" s="520"/>
      <c r="AB500" s="521">
        <v>0</v>
      </c>
      <c r="AC500" s="522"/>
      <c r="AD500" s="523"/>
      <c r="AE500" s="524" t="s">
        <v>161</v>
      </c>
      <c r="AF500" s="525"/>
      <c r="AG500" s="525"/>
      <c r="AH500" s="525"/>
      <c r="AI500" s="525"/>
      <c r="AJ500" s="525"/>
      <c r="AK500" s="525"/>
      <c r="AL500" s="525"/>
      <c r="AM500" s="526"/>
    </row>
    <row r="501" spans="1:39" ht="39.950000000000003" customHeight="1" x14ac:dyDescent="0.25">
      <c r="A501" s="89">
        <f t="shared" si="7"/>
        <v>489</v>
      </c>
      <c r="B501" s="511" t="s">
        <v>374</v>
      </c>
      <c r="C501" s="512"/>
      <c r="D501" s="513"/>
      <c r="E501" s="514"/>
      <c r="F501" s="514"/>
      <c r="G501" s="514"/>
      <c r="H501" s="514"/>
      <c r="I501" s="514"/>
      <c r="J501" s="515"/>
      <c r="K501" s="527" t="s">
        <v>161</v>
      </c>
      <c r="L501" s="528"/>
      <c r="M501" s="528"/>
      <c r="N501" s="528"/>
      <c r="O501" s="529"/>
      <c r="P501" s="516" t="s">
        <v>161</v>
      </c>
      <c r="Q501" s="517"/>
      <c r="R501" s="517"/>
      <c r="S501" s="517"/>
      <c r="T501" s="517"/>
      <c r="U501" s="517"/>
      <c r="V501" s="517"/>
      <c r="W501" s="517"/>
      <c r="X501" s="518"/>
      <c r="Y501" s="519">
        <v>0</v>
      </c>
      <c r="Z501" s="520"/>
      <c r="AA501" s="520"/>
      <c r="AB501" s="521">
        <v>0</v>
      </c>
      <c r="AC501" s="522"/>
      <c r="AD501" s="523"/>
      <c r="AE501" s="524" t="s">
        <v>161</v>
      </c>
      <c r="AF501" s="525"/>
      <c r="AG501" s="525"/>
      <c r="AH501" s="525"/>
      <c r="AI501" s="525"/>
      <c r="AJ501" s="525"/>
      <c r="AK501" s="525"/>
      <c r="AL501" s="525"/>
      <c r="AM501" s="526"/>
    </row>
    <row r="502" spans="1:39" ht="39.950000000000003" customHeight="1" x14ac:dyDescent="0.25">
      <c r="A502" s="89">
        <f t="shared" si="7"/>
        <v>490</v>
      </c>
      <c r="B502" s="511" t="s">
        <v>374</v>
      </c>
      <c r="C502" s="512"/>
      <c r="D502" s="513"/>
      <c r="E502" s="514"/>
      <c r="F502" s="514"/>
      <c r="G502" s="514"/>
      <c r="H502" s="514"/>
      <c r="I502" s="514"/>
      <c r="J502" s="515"/>
      <c r="K502" s="527" t="s">
        <v>161</v>
      </c>
      <c r="L502" s="528"/>
      <c r="M502" s="528"/>
      <c r="N502" s="528"/>
      <c r="O502" s="529"/>
      <c r="P502" s="516" t="s">
        <v>161</v>
      </c>
      <c r="Q502" s="517"/>
      <c r="R502" s="517"/>
      <c r="S502" s="517"/>
      <c r="T502" s="517"/>
      <c r="U502" s="517"/>
      <c r="V502" s="517"/>
      <c r="W502" s="517"/>
      <c r="X502" s="518"/>
      <c r="Y502" s="519">
        <v>0</v>
      </c>
      <c r="Z502" s="520"/>
      <c r="AA502" s="520"/>
      <c r="AB502" s="521">
        <v>0</v>
      </c>
      <c r="AC502" s="522"/>
      <c r="AD502" s="523"/>
      <c r="AE502" s="524" t="s">
        <v>161</v>
      </c>
      <c r="AF502" s="525"/>
      <c r="AG502" s="525"/>
      <c r="AH502" s="525"/>
      <c r="AI502" s="525"/>
      <c r="AJ502" s="525"/>
      <c r="AK502" s="525"/>
      <c r="AL502" s="525"/>
      <c r="AM502" s="526"/>
    </row>
    <row r="503" spans="1:39" ht="39.950000000000003" customHeight="1" x14ac:dyDescent="0.25">
      <c r="A503" s="89">
        <f t="shared" si="7"/>
        <v>491</v>
      </c>
      <c r="B503" s="511" t="s">
        <v>374</v>
      </c>
      <c r="C503" s="512"/>
      <c r="D503" s="513"/>
      <c r="E503" s="514"/>
      <c r="F503" s="514"/>
      <c r="G503" s="514"/>
      <c r="H503" s="514"/>
      <c r="I503" s="514"/>
      <c r="J503" s="515"/>
      <c r="K503" s="527" t="s">
        <v>161</v>
      </c>
      <c r="L503" s="528"/>
      <c r="M503" s="528"/>
      <c r="N503" s="528"/>
      <c r="O503" s="529"/>
      <c r="P503" s="516" t="s">
        <v>161</v>
      </c>
      <c r="Q503" s="517"/>
      <c r="R503" s="517"/>
      <c r="S503" s="517"/>
      <c r="T503" s="517"/>
      <c r="U503" s="517"/>
      <c r="V503" s="517"/>
      <c r="W503" s="517"/>
      <c r="X503" s="518"/>
      <c r="Y503" s="519">
        <v>0</v>
      </c>
      <c r="Z503" s="520"/>
      <c r="AA503" s="520"/>
      <c r="AB503" s="521">
        <v>0</v>
      </c>
      <c r="AC503" s="522"/>
      <c r="AD503" s="523"/>
      <c r="AE503" s="524" t="s">
        <v>161</v>
      </c>
      <c r="AF503" s="525"/>
      <c r="AG503" s="525"/>
      <c r="AH503" s="525"/>
      <c r="AI503" s="525"/>
      <c r="AJ503" s="525"/>
      <c r="AK503" s="525"/>
      <c r="AL503" s="525"/>
      <c r="AM503" s="526"/>
    </row>
    <row r="504" spans="1:39" ht="39.950000000000003" customHeight="1" x14ac:dyDescent="0.25">
      <c r="A504" s="89">
        <f t="shared" si="7"/>
        <v>492</v>
      </c>
      <c r="B504" s="511" t="s">
        <v>374</v>
      </c>
      <c r="C504" s="512"/>
      <c r="D504" s="513"/>
      <c r="E504" s="514"/>
      <c r="F504" s="514"/>
      <c r="G504" s="514"/>
      <c r="H504" s="514"/>
      <c r="I504" s="514"/>
      <c r="J504" s="515"/>
      <c r="K504" s="527" t="s">
        <v>161</v>
      </c>
      <c r="L504" s="528"/>
      <c r="M504" s="528"/>
      <c r="N504" s="528"/>
      <c r="O504" s="529"/>
      <c r="P504" s="516" t="s">
        <v>161</v>
      </c>
      <c r="Q504" s="517"/>
      <c r="R504" s="517"/>
      <c r="S504" s="517"/>
      <c r="T504" s="517"/>
      <c r="U504" s="517"/>
      <c r="V504" s="517"/>
      <c r="W504" s="517"/>
      <c r="X504" s="518"/>
      <c r="Y504" s="519">
        <v>0</v>
      </c>
      <c r="Z504" s="520"/>
      <c r="AA504" s="520"/>
      <c r="AB504" s="521">
        <v>0</v>
      </c>
      <c r="AC504" s="522"/>
      <c r="AD504" s="523"/>
      <c r="AE504" s="524" t="s">
        <v>161</v>
      </c>
      <c r="AF504" s="525"/>
      <c r="AG504" s="525"/>
      <c r="AH504" s="525"/>
      <c r="AI504" s="525"/>
      <c r="AJ504" s="525"/>
      <c r="AK504" s="525"/>
      <c r="AL504" s="525"/>
      <c r="AM504" s="526"/>
    </row>
    <row r="505" spans="1:39" ht="39.950000000000003" customHeight="1" x14ac:dyDescent="0.25">
      <c r="A505" s="89">
        <f t="shared" si="7"/>
        <v>493</v>
      </c>
      <c r="B505" s="511" t="s">
        <v>374</v>
      </c>
      <c r="C505" s="512"/>
      <c r="D505" s="513"/>
      <c r="E505" s="514"/>
      <c r="F505" s="514"/>
      <c r="G505" s="514"/>
      <c r="H505" s="514"/>
      <c r="I505" s="514"/>
      <c r="J505" s="515"/>
      <c r="K505" s="527" t="s">
        <v>161</v>
      </c>
      <c r="L505" s="528"/>
      <c r="M505" s="528"/>
      <c r="N505" s="528"/>
      <c r="O505" s="529"/>
      <c r="P505" s="516" t="s">
        <v>161</v>
      </c>
      <c r="Q505" s="517"/>
      <c r="R505" s="517"/>
      <c r="S505" s="517"/>
      <c r="T505" s="517"/>
      <c r="U505" s="517"/>
      <c r="V505" s="517"/>
      <c r="W505" s="517"/>
      <c r="X505" s="518"/>
      <c r="Y505" s="519">
        <v>0</v>
      </c>
      <c r="Z505" s="520"/>
      <c r="AA505" s="520"/>
      <c r="AB505" s="521">
        <v>0</v>
      </c>
      <c r="AC505" s="522"/>
      <c r="AD505" s="523"/>
      <c r="AE505" s="524" t="s">
        <v>161</v>
      </c>
      <c r="AF505" s="525"/>
      <c r="AG505" s="525"/>
      <c r="AH505" s="525"/>
      <c r="AI505" s="525"/>
      <c r="AJ505" s="525"/>
      <c r="AK505" s="525"/>
      <c r="AL505" s="525"/>
      <c r="AM505" s="526"/>
    </row>
    <row r="506" spans="1:39" ht="39.950000000000003" customHeight="1" x14ac:dyDescent="0.25">
      <c r="A506" s="89">
        <f t="shared" si="7"/>
        <v>494</v>
      </c>
      <c r="B506" s="511" t="s">
        <v>374</v>
      </c>
      <c r="C506" s="512"/>
      <c r="D506" s="513"/>
      <c r="E506" s="514"/>
      <c r="F506" s="514"/>
      <c r="G506" s="514"/>
      <c r="H506" s="514"/>
      <c r="I506" s="514"/>
      <c r="J506" s="515"/>
      <c r="K506" s="527" t="s">
        <v>161</v>
      </c>
      <c r="L506" s="528"/>
      <c r="M506" s="528"/>
      <c r="N506" s="528"/>
      <c r="O506" s="529"/>
      <c r="P506" s="516" t="s">
        <v>161</v>
      </c>
      <c r="Q506" s="517"/>
      <c r="R506" s="517"/>
      <c r="S506" s="517"/>
      <c r="T506" s="517"/>
      <c r="U506" s="517"/>
      <c r="V506" s="517"/>
      <c r="W506" s="517"/>
      <c r="X506" s="518"/>
      <c r="Y506" s="519">
        <v>0</v>
      </c>
      <c r="Z506" s="520"/>
      <c r="AA506" s="520"/>
      <c r="AB506" s="521">
        <v>0</v>
      </c>
      <c r="AC506" s="522"/>
      <c r="AD506" s="523"/>
      <c r="AE506" s="524" t="s">
        <v>161</v>
      </c>
      <c r="AF506" s="525"/>
      <c r="AG506" s="525"/>
      <c r="AH506" s="525"/>
      <c r="AI506" s="525"/>
      <c r="AJ506" s="525"/>
      <c r="AK506" s="525"/>
      <c r="AL506" s="525"/>
      <c r="AM506" s="526"/>
    </row>
    <row r="507" spans="1:39" ht="39.950000000000003" customHeight="1" x14ac:dyDescent="0.25">
      <c r="A507" s="89">
        <f t="shared" si="7"/>
        <v>495</v>
      </c>
      <c r="B507" s="511" t="s">
        <v>374</v>
      </c>
      <c r="C507" s="512"/>
      <c r="D507" s="513"/>
      <c r="E507" s="514"/>
      <c r="F507" s="514"/>
      <c r="G507" s="514"/>
      <c r="H507" s="514"/>
      <c r="I507" s="514"/>
      <c r="J507" s="515"/>
      <c r="K507" s="527" t="s">
        <v>161</v>
      </c>
      <c r="L507" s="528"/>
      <c r="M507" s="528"/>
      <c r="N507" s="528"/>
      <c r="O507" s="529"/>
      <c r="P507" s="516" t="s">
        <v>161</v>
      </c>
      <c r="Q507" s="517"/>
      <c r="R507" s="517"/>
      <c r="S507" s="517"/>
      <c r="T507" s="517"/>
      <c r="U507" s="517"/>
      <c r="V507" s="517"/>
      <c r="W507" s="517"/>
      <c r="X507" s="518"/>
      <c r="Y507" s="519">
        <v>0</v>
      </c>
      <c r="Z507" s="520"/>
      <c r="AA507" s="520"/>
      <c r="AB507" s="521">
        <v>0</v>
      </c>
      <c r="AC507" s="522"/>
      <c r="AD507" s="523"/>
      <c r="AE507" s="524" t="s">
        <v>161</v>
      </c>
      <c r="AF507" s="525"/>
      <c r="AG507" s="525"/>
      <c r="AH507" s="525"/>
      <c r="AI507" s="525"/>
      <c r="AJ507" s="525"/>
      <c r="AK507" s="525"/>
      <c r="AL507" s="525"/>
      <c r="AM507" s="526"/>
    </row>
    <row r="508" spans="1:39" ht="39.950000000000003" customHeight="1" x14ac:dyDescent="0.25">
      <c r="A508" s="89">
        <f t="shared" si="7"/>
        <v>496</v>
      </c>
      <c r="B508" s="511" t="s">
        <v>374</v>
      </c>
      <c r="C508" s="512"/>
      <c r="D508" s="513"/>
      <c r="E508" s="514"/>
      <c r="F508" s="514"/>
      <c r="G508" s="514"/>
      <c r="H508" s="514"/>
      <c r="I508" s="514"/>
      <c r="J508" s="515"/>
      <c r="K508" s="527" t="s">
        <v>161</v>
      </c>
      <c r="L508" s="528"/>
      <c r="M508" s="528"/>
      <c r="N508" s="528"/>
      <c r="O508" s="529"/>
      <c r="P508" s="516" t="s">
        <v>161</v>
      </c>
      <c r="Q508" s="517"/>
      <c r="R508" s="517"/>
      <c r="S508" s="517"/>
      <c r="T508" s="517"/>
      <c r="U508" s="517"/>
      <c r="V508" s="517"/>
      <c r="W508" s="517"/>
      <c r="X508" s="518"/>
      <c r="Y508" s="519">
        <v>0</v>
      </c>
      <c r="Z508" s="520"/>
      <c r="AA508" s="520"/>
      <c r="AB508" s="521">
        <v>0</v>
      </c>
      <c r="AC508" s="522"/>
      <c r="AD508" s="523"/>
      <c r="AE508" s="524" t="s">
        <v>161</v>
      </c>
      <c r="AF508" s="525"/>
      <c r="AG508" s="525"/>
      <c r="AH508" s="525"/>
      <c r="AI508" s="525"/>
      <c r="AJ508" s="525"/>
      <c r="AK508" s="525"/>
      <c r="AL508" s="525"/>
      <c r="AM508" s="526"/>
    </row>
    <row r="509" spans="1:39" ht="39.950000000000003" customHeight="1" x14ac:dyDescent="0.25">
      <c r="A509" s="89">
        <f t="shared" si="7"/>
        <v>497</v>
      </c>
      <c r="B509" s="511" t="s">
        <v>374</v>
      </c>
      <c r="C509" s="512"/>
      <c r="D509" s="513"/>
      <c r="E509" s="514"/>
      <c r="F509" s="514"/>
      <c r="G509" s="514"/>
      <c r="H509" s="514"/>
      <c r="I509" s="514"/>
      <c r="J509" s="515"/>
      <c r="K509" s="527" t="s">
        <v>161</v>
      </c>
      <c r="L509" s="528"/>
      <c r="M509" s="528"/>
      <c r="N509" s="528"/>
      <c r="O509" s="529"/>
      <c r="P509" s="516" t="s">
        <v>161</v>
      </c>
      <c r="Q509" s="517"/>
      <c r="R509" s="517"/>
      <c r="S509" s="517"/>
      <c r="T509" s="517"/>
      <c r="U509" s="517"/>
      <c r="V509" s="517"/>
      <c r="W509" s="517"/>
      <c r="X509" s="518"/>
      <c r="Y509" s="519">
        <v>0</v>
      </c>
      <c r="Z509" s="520"/>
      <c r="AA509" s="520"/>
      <c r="AB509" s="521">
        <v>0</v>
      </c>
      <c r="AC509" s="522"/>
      <c r="AD509" s="523"/>
      <c r="AE509" s="524" t="s">
        <v>161</v>
      </c>
      <c r="AF509" s="525"/>
      <c r="AG509" s="525"/>
      <c r="AH509" s="525"/>
      <c r="AI509" s="525"/>
      <c r="AJ509" s="525"/>
      <c r="AK509" s="525"/>
      <c r="AL509" s="525"/>
      <c r="AM509" s="526"/>
    </row>
    <row r="510" spans="1:39" ht="39.950000000000003" customHeight="1" x14ac:dyDescent="0.25">
      <c r="A510" s="89">
        <f t="shared" si="7"/>
        <v>498</v>
      </c>
      <c r="B510" s="511" t="s">
        <v>374</v>
      </c>
      <c r="C510" s="512"/>
      <c r="D510" s="513"/>
      <c r="E510" s="514"/>
      <c r="F510" s="514"/>
      <c r="G510" s="514"/>
      <c r="H510" s="514"/>
      <c r="I510" s="514"/>
      <c r="J510" s="515"/>
      <c r="K510" s="527" t="s">
        <v>161</v>
      </c>
      <c r="L510" s="528"/>
      <c r="M510" s="528"/>
      <c r="N510" s="528"/>
      <c r="O510" s="529"/>
      <c r="P510" s="516" t="s">
        <v>161</v>
      </c>
      <c r="Q510" s="517"/>
      <c r="R510" s="517"/>
      <c r="S510" s="517"/>
      <c r="T510" s="517"/>
      <c r="U510" s="517"/>
      <c r="V510" s="517"/>
      <c r="W510" s="517"/>
      <c r="X510" s="518"/>
      <c r="Y510" s="519">
        <v>0</v>
      </c>
      <c r="Z510" s="520"/>
      <c r="AA510" s="520"/>
      <c r="AB510" s="521">
        <v>0</v>
      </c>
      <c r="AC510" s="522"/>
      <c r="AD510" s="523"/>
      <c r="AE510" s="524" t="s">
        <v>161</v>
      </c>
      <c r="AF510" s="525"/>
      <c r="AG510" s="525"/>
      <c r="AH510" s="525"/>
      <c r="AI510" s="525"/>
      <c r="AJ510" s="525"/>
      <c r="AK510" s="525"/>
      <c r="AL510" s="525"/>
      <c r="AM510" s="526"/>
    </row>
    <row r="511" spans="1:39" ht="39.950000000000003" customHeight="1" x14ac:dyDescent="0.25">
      <c r="A511" s="89">
        <f t="shared" si="7"/>
        <v>499</v>
      </c>
      <c r="B511" s="511" t="s">
        <v>374</v>
      </c>
      <c r="C511" s="512"/>
      <c r="D511" s="513"/>
      <c r="E511" s="514"/>
      <c r="F511" s="514"/>
      <c r="G511" s="514"/>
      <c r="H511" s="514"/>
      <c r="I511" s="514"/>
      <c r="J511" s="515"/>
      <c r="K511" s="527" t="s">
        <v>161</v>
      </c>
      <c r="L511" s="528"/>
      <c r="M511" s="528"/>
      <c r="N511" s="528"/>
      <c r="O511" s="529"/>
      <c r="P511" s="516" t="s">
        <v>161</v>
      </c>
      <c r="Q511" s="517"/>
      <c r="R511" s="517"/>
      <c r="S511" s="517"/>
      <c r="T511" s="517"/>
      <c r="U511" s="517"/>
      <c r="V511" s="517"/>
      <c r="W511" s="517"/>
      <c r="X511" s="518"/>
      <c r="Y511" s="519">
        <v>0</v>
      </c>
      <c r="Z511" s="520"/>
      <c r="AA511" s="520"/>
      <c r="AB511" s="521">
        <v>0</v>
      </c>
      <c r="AC511" s="522"/>
      <c r="AD511" s="523"/>
      <c r="AE511" s="524" t="s">
        <v>161</v>
      </c>
      <c r="AF511" s="525"/>
      <c r="AG511" s="525"/>
      <c r="AH511" s="525"/>
      <c r="AI511" s="525"/>
      <c r="AJ511" s="525"/>
      <c r="AK511" s="525"/>
      <c r="AL511" s="525"/>
      <c r="AM511" s="526"/>
    </row>
    <row r="512" spans="1:39" ht="39.950000000000003" customHeight="1" x14ac:dyDescent="0.25">
      <c r="A512" s="89">
        <f t="shared" si="7"/>
        <v>500</v>
      </c>
      <c r="B512" s="511" t="s">
        <v>374</v>
      </c>
      <c r="C512" s="512"/>
      <c r="D512" s="513"/>
      <c r="E512" s="514"/>
      <c r="F512" s="514"/>
      <c r="G512" s="514"/>
      <c r="H512" s="514"/>
      <c r="I512" s="514"/>
      <c r="J512" s="515"/>
      <c r="K512" s="527" t="s">
        <v>161</v>
      </c>
      <c r="L512" s="528"/>
      <c r="M512" s="528"/>
      <c r="N512" s="528"/>
      <c r="O512" s="529"/>
      <c r="P512" s="516" t="s">
        <v>161</v>
      </c>
      <c r="Q512" s="517"/>
      <c r="R512" s="517"/>
      <c r="S512" s="517"/>
      <c r="T512" s="517"/>
      <c r="U512" s="517"/>
      <c r="V512" s="517"/>
      <c r="W512" s="517"/>
      <c r="X512" s="518"/>
      <c r="Y512" s="519">
        <v>0</v>
      </c>
      <c r="Z512" s="520"/>
      <c r="AA512" s="520"/>
      <c r="AB512" s="521">
        <v>0</v>
      </c>
      <c r="AC512" s="522"/>
      <c r="AD512" s="523"/>
      <c r="AE512" s="524" t="s">
        <v>161</v>
      </c>
      <c r="AF512" s="525"/>
      <c r="AG512" s="525"/>
      <c r="AH512" s="525"/>
      <c r="AI512" s="525"/>
      <c r="AJ512" s="525"/>
      <c r="AK512" s="525"/>
      <c r="AL512" s="525"/>
      <c r="AM512" s="526"/>
    </row>
    <row r="513" spans="1:39" ht="39.950000000000003" customHeight="1" x14ac:dyDescent="0.25">
      <c r="A513" s="89">
        <f t="shared" si="7"/>
        <v>501</v>
      </c>
      <c r="B513" s="511" t="s">
        <v>374</v>
      </c>
      <c r="C513" s="512"/>
      <c r="D513" s="513"/>
      <c r="E513" s="514"/>
      <c r="F513" s="514"/>
      <c r="G513" s="514"/>
      <c r="H513" s="514"/>
      <c r="I513" s="514"/>
      <c r="J513" s="515"/>
      <c r="K513" s="527" t="s">
        <v>161</v>
      </c>
      <c r="L513" s="528"/>
      <c r="M513" s="528"/>
      <c r="N513" s="528"/>
      <c r="O513" s="529"/>
      <c r="P513" s="516" t="s">
        <v>161</v>
      </c>
      <c r="Q513" s="517"/>
      <c r="R513" s="517"/>
      <c r="S513" s="517"/>
      <c r="T513" s="517"/>
      <c r="U513" s="517"/>
      <c r="V513" s="517"/>
      <c r="W513" s="517"/>
      <c r="X513" s="518"/>
      <c r="Y513" s="519">
        <v>0</v>
      </c>
      <c r="Z513" s="520"/>
      <c r="AA513" s="520"/>
      <c r="AB513" s="521">
        <v>0</v>
      </c>
      <c r="AC513" s="522"/>
      <c r="AD513" s="523"/>
      <c r="AE513" s="524" t="s">
        <v>161</v>
      </c>
      <c r="AF513" s="525"/>
      <c r="AG513" s="525"/>
      <c r="AH513" s="525"/>
      <c r="AI513" s="525"/>
      <c r="AJ513" s="525"/>
      <c r="AK513" s="525"/>
      <c r="AL513" s="525"/>
      <c r="AM513" s="526"/>
    </row>
    <row r="514" spans="1:39" ht="39.950000000000003" customHeight="1" x14ac:dyDescent="0.25">
      <c r="A514" s="89">
        <f t="shared" si="7"/>
        <v>502</v>
      </c>
      <c r="B514" s="511" t="s">
        <v>374</v>
      </c>
      <c r="C514" s="512"/>
      <c r="D514" s="513"/>
      <c r="E514" s="514"/>
      <c r="F514" s="514"/>
      <c r="G514" s="514"/>
      <c r="H514" s="514"/>
      <c r="I514" s="514"/>
      <c r="J514" s="515"/>
      <c r="K514" s="527" t="s">
        <v>161</v>
      </c>
      <c r="L514" s="528"/>
      <c r="M514" s="528"/>
      <c r="N514" s="528"/>
      <c r="O514" s="529"/>
      <c r="P514" s="516" t="s">
        <v>161</v>
      </c>
      <c r="Q514" s="517"/>
      <c r="R514" s="517"/>
      <c r="S514" s="517"/>
      <c r="T514" s="517"/>
      <c r="U514" s="517"/>
      <c r="V514" s="517"/>
      <c r="W514" s="517"/>
      <c r="X514" s="518"/>
      <c r="Y514" s="519">
        <v>0</v>
      </c>
      <c r="Z514" s="520"/>
      <c r="AA514" s="520"/>
      <c r="AB514" s="521">
        <v>0</v>
      </c>
      <c r="AC514" s="522"/>
      <c r="AD514" s="523"/>
      <c r="AE514" s="524" t="s">
        <v>161</v>
      </c>
      <c r="AF514" s="525"/>
      <c r="AG514" s="525"/>
      <c r="AH514" s="525"/>
      <c r="AI514" s="525"/>
      <c r="AJ514" s="525"/>
      <c r="AK514" s="525"/>
      <c r="AL514" s="525"/>
      <c r="AM514" s="526"/>
    </row>
    <row r="515" spans="1:39" ht="39.950000000000003" customHeight="1" x14ac:dyDescent="0.25">
      <c r="A515" s="89">
        <f t="shared" si="7"/>
        <v>503</v>
      </c>
      <c r="B515" s="511" t="s">
        <v>374</v>
      </c>
      <c r="C515" s="512"/>
      <c r="D515" s="513"/>
      <c r="E515" s="514"/>
      <c r="F515" s="514"/>
      <c r="G515" s="514"/>
      <c r="H515" s="514"/>
      <c r="I515" s="514"/>
      <c r="J515" s="515"/>
      <c r="K515" s="527" t="s">
        <v>161</v>
      </c>
      <c r="L515" s="528"/>
      <c r="M515" s="528"/>
      <c r="N515" s="528"/>
      <c r="O515" s="529"/>
      <c r="P515" s="516" t="s">
        <v>161</v>
      </c>
      <c r="Q515" s="517"/>
      <c r="R515" s="517"/>
      <c r="S515" s="517"/>
      <c r="T515" s="517"/>
      <c r="U515" s="517"/>
      <c r="V515" s="517"/>
      <c r="W515" s="517"/>
      <c r="X515" s="518"/>
      <c r="Y515" s="519">
        <v>0</v>
      </c>
      <c r="Z515" s="520"/>
      <c r="AA515" s="520"/>
      <c r="AB515" s="521">
        <v>0</v>
      </c>
      <c r="AC515" s="522"/>
      <c r="AD515" s="523"/>
      <c r="AE515" s="524" t="s">
        <v>161</v>
      </c>
      <c r="AF515" s="525"/>
      <c r="AG515" s="525"/>
      <c r="AH515" s="525"/>
      <c r="AI515" s="525"/>
      <c r="AJ515" s="525"/>
      <c r="AK515" s="525"/>
      <c r="AL515" s="525"/>
      <c r="AM515" s="526"/>
    </row>
    <row r="516" spans="1:39" ht="39.950000000000003" customHeight="1" x14ac:dyDescent="0.25">
      <c r="A516" s="89">
        <f t="shared" si="7"/>
        <v>504</v>
      </c>
      <c r="B516" s="511" t="s">
        <v>374</v>
      </c>
      <c r="C516" s="512"/>
      <c r="D516" s="513"/>
      <c r="E516" s="514"/>
      <c r="F516" s="514"/>
      <c r="G516" s="514"/>
      <c r="H516" s="514"/>
      <c r="I516" s="514"/>
      <c r="J516" s="515"/>
      <c r="K516" s="527" t="s">
        <v>161</v>
      </c>
      <c r="L516" s="528"/>
      <c r="M516" s="528"/>
      <c r="N516" s="528"/>
      <c r="O516" s="529"/>
      <c r="P516" s="516" t="s">
        <v>161</v>
      </c>
      <c r="Q516" s="517"/>
      <c r="R516" s="517"/>
      <c r="S516" s="517"/>
      <c r="T516" s="517"/>
      <c r="U516" s="517"/>
      <c r="V516" s="517"/>
      <c r="W516" s="517"/>
      <c r="X516" s="518"/>
      <c r="Y516" s="519">
        <v>0</v>
      </c>
      <c r="Z516" s="520"/>
      <c r="AA516" s="520"/>
      <c r="AB516" s="521">
        <v>0</v>
      </c>
      <c r="AC516" s="522"/>
      <c r="AD516" s="523"/>
      <c r="AE516" s="524" t="s">
        <v>161</v>
      </c>
      <c r="AF516" s="525"/>
      <c r="AG516" s="525"/>
      <c r="AH516" s="525"/>
      <c r="AI516" s="525"/>
      <c r="AJ516" s="525"/>
      <c r="AK516" s="525"/>
      <c r="AL516" s="525"/>
      <c r="AM516" s="526"/>
    </row>
    <row r="517" spans="1:39" ht="39.950000000000003" customHeight="1" x14ac:dyDescent="0.25">
      <c r="A517" s="89">
        <f t="shared" si="7"/>
        <v>505</v>
      </c>
      <c r="B517" s="511" t="s">
        <v>374</v>
      </c>
      <c r="C517" s="512"/>
      <c r="D517" s="513"/>
      <c r="E517" s="514"/>
      <c r="F517" s="514"/>
      <c r="G517" s="514"/>
      <c r="H517" s="514"/>
      <c r="I517" s="514"/>
      <c r="J517" s="515"/>
      <c r="K517" s="527" t="s">
        <v>161</v>
      </c>
      <c r="L517" s="528"/>
      <c r="M517" s="528"/>
      <c r="N517" s="528"/>
      <c r="O517" s="529"/>
      <c r="P517" s="516" t="s">
        <v>161</v>
      </c>
      <c r="Q517" s="517"/>
      <c r="R517" s="517"/>
      <c r="S517" s="517"/>
      <c r="T517" s="517"/>
      <c r="U517" s="517"/>
      <c r="V517" s="517"/>
      <c r="W517" s="517"/>
      <c r="X517" s="518"/>
      <c r="Y517" s="519">
        <v>0</v>
      </c>
      <c r="Z517" s="520"/>
      <c r="AA517" s="520"/>
      <c r="AB517" s="521">
        <v>0</v>
      </c>
      <c r="AC517" s="522"/>
      <c r="AD517" s="523"/>
      <c r="AE517" s="524" t="s">
        <v>161</v>
      </c>
      <c r="AF517" s="525"/>
      <c r="AG517" s="525"/>
      <c r="AH517" s="525"/>
      <c r="AI517" s="525"/>
      <c r="AJ517" s="525"/>
      <c r="AK517" s="525"/>
      <c r="AL517" s="525"/>
      <c r="AM517" s="526"/>
    </row>
    <row r="518" spans="1:39" ht="39.950000000000003" customHeight="1" x14ac:dyDescent="0.25">
      <c r="A518" s="89">
        <f t="shared" si="7"/>
        <v>506</v>
      </c>
      <c r="B518" s="511" t="s">
        <v>374</v>
      </c>
      <c r="C518" s="512"/>
      <c r="D518" s="513"/>
      <c r="E518" s="514"/>
      <c r="F518" s="514"/>
      <c r="G518" s="514"/>
      <c r="H518" s="514"/>
      <c r="I518" s="514"/>
      <c r="J518" s="515"/>
      <c r="K518" s="527" t="s">
        <v>161</v>
      </c>
      <c r="L518" s="528"/>
      <c r="M518" s="528"/>
      <c r="N518" s="528"/>
      <c r="O518" s="529"/>
      <c r="P518" s="516" t="s">
        <v>161</v>
      </c>
      <c r="Q518" s="517"/>
      <c r="R518" s="517"/>
      <c r="S518" s="517"/>
      <c r="T518" s="517"/>
      <c r="U518" s="517"/>
      <c r="V518" s="517"/>
      <c r="W518" s="517"/>
      <c r="X518" s="518"/>
      <c r="Y518" s="519">
        <v>0</v>
      </c>
      <c r="Z518" s="520"/>
      <c r="AA518" s="520"/>
      <c r="AB518" s="521">
        <v>0</v>
      </c>
      <c r="AC518" s="522"/>
      <c r="AD518" s="523"/>
      <c r="AE518" s="524" t="s">
        <v>161</v>
      </c>
      <c r="AF518" s="525"/>
      <c r="AG518" s="525"/>
      <c r="AH518" s="525"/>
      <c r="AI518" s="525"/>
      <c r="AJ518" s="525"/>
      <c r="AK518" s="525"/>
      <c r="AL518" s="525"/>
      <c r="AM518" s="526"/>
    </row>
    <row r="519" spans="1:39" ht="39.950000000000003" customHeight="1" x14ac:dyDescent="0.25">
      <c r="A519" s="89">
        <f t="shared" si="7"/>
        <v>507</v>
      </c>
      <c r="B519" s="511" t="s">
        <v>374</v>
      </c>
      <c r="C519" s="512"/>
      <c r="D519" s="513"/>
      <c r="E519" s="514"/>
      <c r="F519" s="514"/>
      <c r="G519" s="514"/>
      <c r="H519" s="514"/>
      <c r="I519" s="514"/>
      <c r="J519" s="515"/>
      <c r="K519" s="527" t="s">
        <v>161</v>
      </c>
      <c r="L519" s="528"/>
      <c r="M519" s="528"/>
      <c r="N519" s="528"/>
      <c r="O519" s="529"/>
      <c r="P519" s="516" t="s">
        <v>161</v>
      </c>
      <c r="Q519" s="517"/>
      <c r="R519" s="517"/>
      <c r="S519" s="517"/>
      <c r="T519" s="517"/>
      <c r="U519" s="517"/>
      <c r="V519" s="517"/>
      <c r="W519" s="517"/>
      <c r="X519" s="518"/>
      <c r="Y519" s="519">
        <v>0</v>
      </c>
      <c r="Z519" s="520"/>
      <c r="AA519" s="520"/>
      <c r="AB519" s="521">
        <v>0</v>
      </c>
      <c r="AC519" s="522"/>
      <c r="AD519" s="523"/>
      <c r="AE519" s="524" t="s">
        <v>161</v>
      </c>
      <c r="AF519" s="525"/>
      <c r="AG519" s="525"/>
      <c r="AH519" s="525"/>
      <c r="AI519" s="525"/>
      <c r="AJ519" s="525"/>
      <c r="AK519" s="525"/>
      <c r="AL519" s="525"/>
      <c r="AM519" s="526"/>
    </row>
    <row r="520" spans="1:39" ht="39.950000000000003" customHeight="1" x14ac:dyDescent="0.25">
      <c r="A520" s="89">
        <f t="shared" si="7"/>
        <v>508</v>
      </c>
      <c r="B520" s="511" t="s">
        <v>374</v>
      </c>
      <c r="C520" s="512"/>
      <c r="D520" s="513"/>
      <c r="E520" s="514"/>
      <c r="F520" s="514"/>
      <c r="G520" s="514"/>
      <c r="H520" s="514"/>
      <c r="I520" s="514"/>
      <c r="J520" s="515"/>
      <c r="K520" s="527" t="s">
        <v>161</v>
      </c>
      <c r="L520" s="528"/>
      <c r="M520" s="528"/>
      <c r="N520" s="528"/>
      <c r="O520" s="529"/>
      <c r="P520" s="516" t="s">
        <v>161</v>
      </c>
      <c r="Q520" s="517"/>
      <c r="R520" s="517"/>
      <c r="S520" s="517"/>
      <c r="T520" s="517"/>
      <c r="U520" s="517"/>
      <c r="V520" s="517"/>
      <c r="W520" s="517"/>
      <c r="X520" s="518"/>
      <c r="Y520" s="519">
        <v>0</v>
      </c>
      <c r="Z520" s="520"/>
      <c r="AA520" s="520"/>
      <c r="AB520" s="521">
        <v>0</v>
      </c>
      <c r="AC520" s="522"/>
      <c r="AD520" s="523"/>
      <c r="AE520" s="524" t="s">
        <v>161</v>
      </c>
      <c r="AF520" s="525"/>
      <c r="AG520" s="525"/>
      <c r="AH520" s="525"/>
      <c r="AI520" s="525"/>
      <c r="AJ520" s="525"/>
      <c r="AK520" s="525"/>
      <c r="AL520" s="525"/>
      <c r="AM520" s="526"/>
    </row>
    <row r="521" spans="1:39" ht="39.950000000000003" customHeight="1" x14ac:dyDescent="0.25">
      <c r="A521" s="89">
        <f t="shared" si="7"/>
        <v>509</v>
      </c>
      <c r="B521" s="511" t="s">
        <v>374</v>
      </c>
      <c r="C521" s="512"/>
      <c r="D521" s="513"/>
      <c r="E521" s="514"/>
      <c r="F521" s="514"/>
      <c r="G521" s="514"/>
      <c r="H521" s="514"/>
      <c r="I521" s="514"/>
      <c r="J521" s="515"/>
      <c r="K521" s="527" t="s">
        <v>161</v>
      </c>
      <c r="L521" s="528"/>
      <c r="M521" s="528"/>
      <c r="N521" s="528"/>
      <c r="O521" s="529"/>
      <c r="P521" s="516" t="s">
        <v>161</v>
      </c>
      <c r="Q521" s="517"/>
      <c r="R521" s="517"/>
      <c r="S521" s="517"/>
      <c r="T521" s="517"/>
      <c r="U521" s="517"/>
      <c r="V521" s="517"/>
      <c r="W521" s="517"/>
      <c r="X521" s="518"/>
      <c r="Y521" s="519">
        <v>0</v>
      </c>
      <c r="Z521" s="520"/>
      <c r="AA521" s="520"/>
      <c r="AB521" s="521">
        <v>0</v>
      </c>
      <c r="AC521" s="522"/>
      <c r="AD521" s="523"/>
      <c r="AE521" s="524" t="s">
        <v>161</v>
      </c>
      <c r="AF521" s="525"/>
      <c r="AG521" s="525"/>
      <c r="AH521" s="525"/>
      <c r="AI521" s="525"/>
      <c r="AJ521" s="525"/>
      <c r="AK521" s="525"/>
      <c r="AL521" s="525"/>
      <c r="AM521" s="526"/>
    </row>
    <row r="522" spans="1:39" ht="39.950000000000003" customHeight="1" x14ac:dyDescent="0.25">
      <c r="A522" s="89">
        <f t="shared" si="7"/>
        <v>510</v>
      </c>
      <c r="B522" s="511" t="s">
        <v>374</v>
      </c>
      <c r="C522" s="512"/>
      <c r="D522" s="513"/>
      <c r="E522" s="514"/>
      <c r="F522" s="514"/>
      <c r="G522" s="514"/>
      <c r="H522" s="514"/>
      <c r="I522" s="514"/>
      <c r="J522" s="515"/>
      <c r="K522" s="527" t="s">
        <v>161</v>
      </c>
      <c r="L522" s="528"/>
      <c r="M522" s="528"/>
      <c r="N522" s="528"/>
      <c r="O522" s="529"/>
      <c r="P522" s="516" t="s">
        <v>161</v>
      </c>
      <c r="Q522" s="517"/>
      <c r="R522" s="517"/>
      <c r="S522" s="517"/>
      <c r="T522" s="517"/>
      <c r="U522" s="517"/>
      <c r="V522" s="517"/>
      <c r="W522" s="517"/>
      <c r="X522" s="518"/>
      <c r="Y522" s="519">
        <v>0</v>
      </c>
      <c r="Z522" s="520"/>
      <c r="AA522" s="520"/>
      <c r="AB522" s="521">
        <v>0</v>
      </c>
      <c r="AC522" s="522"/>
      <c r="AD522" s="523"/>
      <c r="AE522" s="524" t="s">
        <v>161</v>
      </c>
      <c r="AF522" s="525"/>
      <c r="AG522" s="525"/>
      <c r="AH522" s="525"/>
      <c r="AI522" s="525"/>
      <c r="AJ522" s="525"/>
      <c r="AK522" s="525"/>
      <c r="AL522" s="525"/>
      <c r="AM522" s="526"/>
    </row>
    <row r="523" spans="1:39" ht="39.950000000000003" customHeight="1" x14ac:dyDescent="0.25">
      <c r="A523" s="89">
        <f t="shared" si="7"/>
        <v>511</v>
      </c>
      <c r="B523" s="511" t="s">
        <v>374</v>
      </c>
      <c r="C523" s="512"/>
      <c r="D523" s="513"/>
      <c r="E523" s="514"/>
      <c r="F523" s="514"/>
      <c r="G523" s="514"/>
      <c r="H523" s="514"/>
      <c r="I523" s="514"/>
      <c r="J523" s="515"/>
      <c r="K523" s="527" t="s">
        <v>161</v>
      </c>
      <c r="L523" s="528"/>
      <c r="M523" s="528"/>
      <c r="N523" s="528"/>
      <c r="O523" s="529"/>
      <c r="P523" s="516" t="s">
        <v>161</v>
      </c>
      <c r="Q523" s="517"/>
      <c r="R523" s="517"/>
      <c r="S523" s="517"/>
      <c r="T523" s="517"/>
      <c r="U523" s="517"/>
      <c r="V523" s="517"/>
      <c r="W523" s="517"/>
      <c r="X523" s="518"/>
      <c r="Y523" s="519">
        <v>0</v>
      </c>
      <c r="Z523" s="520"/>
      <c r="AA523" s="520"/>
      <c r="AB523" s="521">
        <v>0</v>
      </c>
      <c r="AC523" s="522"/>
      <c r="AD523" s="523"/>
      <c r="AE523" s="524" t="s">
        <v>161</v>
      </c>
      <c r="AF523" s="525"/>
      <c r="AG523" s="525"/>
      <c r="AH523" s="525"/>
      <c r="AI523" s="525"/>
      <c r="AJ523" s="525"/>
      <c r="AK523" s="525"/>
      <c r="AL523" s="525"/>
      <c r="AM523" s="526"/>
    </row>
    <row r="524" spans="1:39" ht="39.950000000000003" customHeight="1" x14ac:dyDescent="0.25">
      <c r="A524" s="89">
        <f t="shared" si="7"/>
        <v>512</v>
      </c>
      <c r="B524" s="511" t="s">
        <v>374</v>
      </c>
      <c r="C524" s="512"/>
      <c r="D524" s="513"/>
      <c r="E524" s="514"/>
      <c r="F524" s="514"/>
      <c r="G524" s="514"/>
      <c r="H524" s="514"/>
      <c r="I524" s="514"/>
      <c r="J524" s="515"/>
      <c r="K524" s="527" t="s">
        <v>161</v>
      </c>
      <c r="L524" s="528"/>
      <c r="M524" s="528"/>
      <c r="N524" s="528"/>
      <c r="O524" s="529"/>
      <c r="P524" s="516" t="s">
        <v>161</v>
      </c>
      <c r="Q524" s="517"/>
      <c r="R524" s="517"/>
      <c r="S524" s="517"/>
      <c r="T524" s="517"/>
      <c r="U524" s="517"/>
      <c r="V524" s="517"/>
      <c r="W524" s="517"/>
      <c r="X524" s="518"/>
      <c r="Y524" s="519">
        <v>0</v>
      </c>
      <c r="Z524" s="520"/>
      <c r="AA524" s="520"/>
      <c r="AB524" s="521">
        <v>0</v>
      </c>
      <c r="AC524" s="522"/>
      <c r="AD524" s="523"/>
      <c r="AE524" s="524" t="s">
        <v>161</v>
      </c>
      <c r="AF524" s="525"/>
      <c r="AG524" s="525"/>
      <c r="AH524" s="525"/>
      <c r="AI524" s="525"/>
      <c r="AJ524" s="525"/>
      <c r="AK524" s="525"/>
      <c r="AL524" s="525"/>
      <c r="AM524" s="526"/>
    </row>
    <row r="525" spans="1:39" ht="39.950000000000003" customHeight="1" x14ac:dyDescent="0.25">
      <c r="A525" s="89">
        <f t="shared" si="7"/>
        <v>513</v>
      </c>
      <c r="B525" s="511" t="s">
        <v>374</v>
      </c>
      <c r="C525" s="512"/>
      <c r="D525" s="513"/>
      <c r="E525" s="514"/>
      <c r="F525" s="514"/>
      <c r="G525" s="514"/>
      <c r="H525" s="514"/>
      <c r="I525" s="514"/>
      <c r="J525" s="515"/>
      <c r="K525" s="527" t="s">
        <v>161</v>
      </c>
      <c r="L525" s="528"/>
      <c r="M525" s="528"/>
      <c r="N525" s="528"/>
      <c r="O525" s="529"/>
      <c r="P525" s="516" t="s">
        <v>161</v>
      </c>
      <c r="Q525" s="517"/>
      <c r="R525" s="517"/>
      <c r="S525" s="517"/>
      <c r="T525" s="517"/>
      <c r="U525" s="517"/>
      <c r="V525" s="517"/>
      <c r="W525" s="517"/>
      <c r="X525" s="518"/>
      <c r="Y525" s="519">
        <v>0</v>
      </c>
      <c r="Z525" s="520"/>
      <c r="AA525" s="520"/>
      <c r="AB525" s="521">
        <v>0</v>
      </c>
      <c r="AC525" s="522"/>
      <c r="AD525" s="523"/>
      <c r="AE525" s="524" t="s">
        <v>161</v>
      </c>
      <c r="AF525" s="525"/>
      <c r="AG525" s="525"/>
      <c r="AH525" s="525"/>
      <c r="AI525" s="525"/>
      <c r="AJ525" s="525"/>
      <c r="AK525" s="525"/>
      <c r="AL525" s="525"/>
      <c r="AM525" s="526"/>
    </row>
    <row r="526" spans="1:39" ht="39.950000000000003" customHeight="1" x14ac:dyDescent="0.25">
      <c r="A526" s="89">
        <f t="shared" si="7"/>
        <v>514</v>
      </c>
      <c r="B526" s="511" t="s">
        <v>374</v>
      </c>
      <c r="C526" s="512"/>
      <c r="D526" s="513"/>
      <c r="E526" s="514"/>
      <c r="F526" s="514"/>
      <c r="G526" s="514"/>
      <c r="H526" s="514"/>
      <c r="I526" s="514"/>
      <c r="J526" s="515"/>
      <c r="K526" s="527" t="s">
        <v>161</v>
      </c>
      <c r="L526" s="528"/>
      <c r="M526" s="528"/>
      <c r="N526" s="528"/>
      <c r="O526" s="529"/>
      <c r="P526" s="516" t="s">
        <v>161</v>
      </c>
      <c r="Q526" s="517"/>
      <c r="R526" s="517"/>
      <c r="S526" s="517"/>
      <c r="T526" s="517"/>
      <c r="U526" s="517"/>
      <c r="V526" s="517"/>
      <c r="W526" s="517"/>
      <c r="X526" s="518"/>
      <c r="Y526" s="519">
        <v>0</v>
      </c>
      <c r="Z526" s="520"/>
      <c r="AA526" s="520"/>
      <c r="AB526" s="521">
        <v>0</v>
      </c>
      <c r="AC526" s="522"/>
      <c r="AD526" s="523"/>
      <c r="AE526" s="524" t="s">
        <v>161</v>
      </c>
      <c r="AF526" s="525"/>
      <c r="AG526" s="525"/>
      <c r="AH526" s="525"/>
      <c r="AI526" s="525"/>
      <c r="AJ526" s="525"/>
      <c r="AK526" s="525"/>
      <c r="AL526" s="525"/>
      <c r="AM526" s="526"/>
    </row>
    <row r="527" spans="1:39" ht="39.950000000000003" customHeight="1" x14ac:dyDescent="0.25">
      <c r="A527" s="89">
        <f t="shared" ref="A527:A590" si="8">ROW(A515)</f>
        <v>515</v>
      </c>
      <c r="B527" s="511" t="s">
        <v>374</v>
      </c>
      <c r="C527" s="512"/>
      <c r="D527" s="513"/>
      <c r="E527" s="514"/>
      <c r="F527" s="514"/>
      <c r="G527" s="514"/>
      <c r="H527" s="514"/>
      <c r="I527" s="514"/>
      <c r="J527" s="515"/>
      <c r="K527" s="527" t="s">
        <v>161</v>
      </c>
      <c r="L527" s="528"/>
      <c r="M527" s="528"/>
      <c r="N527" s="528"/>
      <c r="O527" s="529"/>
      <c r="P527" s="516" t="s">
        <v>161</v>
      </c>
      <c r="Q527" s="517"/>
      <c r="R527" s="517"/>
      <c r="S527" s="517"/>
      <c r="T527" s="517"/>
      <c r="U527" s="517"/>
      <c r="V527" s="517"/>
      <c r="W527" s="517"/>
      <c r="X527" s="518"/>
      <c r="Y527" s="519">
        <v>0</v>
      </c>
      <c r="Z527" s="520"/>
      <c r="AA527" s="520"/>
      <c r="AB527" s="521">
        <v>0</v>
      </c>
      <c r="AC527" s="522"/>
      <c r="AD527" s="523"/>
      <c r="AE527" s="524" t="s">
        <v>161</v>
      </c>
      <c r="AF527" s="525"/>
      <c r="AG527" s="525"/>
      <c r="AH527" s="525"/>
      <c r="AI527" s="525"/>
      <c r="AJ527" s="525"/>
      <c r="AK527" s="525"/>
      <c r="AL527" s="525"/>
      <c r="AM527" s="526"/>
    </row>
    <row r="528" spans="1:39" ht="39.950000000000003" customHeight="1" x14ac:dyDescent="0.25">
      <c r="A528" s="89">
        <f t="shared" si="8"/>
        <v>516</v>
      </c>
      <c r="B528" s="511" t="s">
        <v>374</v>
      </c>
      <c r="C528" s="512"/>
      <c r="D528" s="513"/>
      <c r="E528" s="514"/>
      <c r="F528" s="514"/>
      <c r="G528" s="514"/>
      <c r="H528" s="514"/>
      <c r="I528" s="514"/>
      <c r="J528" s="515"/>
      <c r="K528" s="527" t="s">
        <v>161</v>
      </c>
      <c r="L528" s="528"/>
      <c r="M528" s="528"/>
      <c r="N528" s="528"/>
      <c r="O528" s="529"/>
      <c r="P528" s="516" t="s">
        <v>161</v>
      </c>
      <c r="Q528" s="517"/>
      <c r="R528" s="517"/>
      <c r="S528" s="517"/>
      <c r="T528" s="517"/>
      <c r="U528" s="517"/>
      <c r="V528" s="517"/>
      <c r="W528" s="517"/>
      <c r="X528" s="518"/>
      <c r="Y528" s="519">
        <v>0</v>
      </c>
      <c r="Z528" s="520"/>
      <c r="AA528" s="520"/>
      <c r="AB528" s="521">
        <v>0</v>
      </c>
      <c r="AC528" s="522"/>
      <c r="AD528" s="523"/>
      <c r="AE528" s="524" t="s">
        <v>161</v>
      </c>
      <c r="AF528" s="525"/>
      <c r="AG528" s="525"/>
      <c r="AH528" s="525"/>
      <c r="AI528" s="525"/>
      <c r="AJ528" s="525"/>
      <c r="AK528" s="525"/>
      <c r="AL528" s="525"/>
      <c r="AM528" s="526"/>
    </row>
    <row r="529" spans="1:39" ht="39.950000000000003" customHeight="1" x14ac:dyDescent="0.25">
      <c r="A529" s="89">
        <f t="shared" si="8"/>
        <v>517</v>
      </c>
      <c r="B529" s="511" t="s">
        <v>374</v>
      </c>
      <c r="C529" s="512"/>
      <c r="D529" s="513"/>
      <c r="E529" s="514"/>
      <c r="F529" s="514"/>
      <c r="G529" s="514"/>
      <c r="H529" s="514"/>
      <c r="I529" s="514"/>
      <c r="J529" s="515"/>
      <c r="K529" s="527" t="s">
        <v>161</v>
      </c>
      <c r="L529" s="528"/>
      <c r="M529" s="528"/>
      <c r="N529" s="528"/>
      <c r="O529" s="529"/>
      <c r="P529" s="516" t="s">
        <v>161</v>
      </c>
      <c r="Q529" s="517"/>
      <c r="R529" s="517"/>
      <c r="S529" s="517"/>
      <c r="T529" s="517"/>
      <c r="U529" s="517"/>
      <c r="V529" s="517"/>
      <c r="W529" s="517"/>
      <c r="X529" s="518"/>
      <c r="Y529" s="519">
        <v>0</v>
      </c>
      <c r="Z529" s="520"/>
      <c r="AA529" s="520"/>
      <c r="AB529" s="521">
        <v>0</v>
      </c>
      <c r="AC529" s="522"/>
      <c r="AD529" s="523"/>
      <c r="AE529" s="524" t="s">
        <v>161</v>
      </c>
      <c r="AF529" s="525"/>
      <c r="AG529" s="525"/>
      <c r="AH529" s="525"/>
      <c r="AI529" s="525"/>
      <c r="AJ529" s="525"/>
      <c r="AK529" s="525"/>
      <c r="AL529" s="525"/>
      <c r="AM529" s="526"/>
    </row>
    <row r="530" spans="1:39" ht="39.950000000000003" customHeight="1" x14ac:dyDescent="0.25">
      <c r="A530" s="89">
        <f t="shared" si="8"/>
        <v>518</v>
      </c>
      <c r="B530" s="511" t="s">
        <v>374</v>
      </c>
      <c r="C530" s="512"/>
      <c r="D530" s="513"/>
      <c r="E530" s="514"/>
      <c r="F530" s="514"/>
      <c r="G530" s="514"/>
      <c r="H530" s="514"/>
      <c r="I530" s="514"/>
      <c r="J530" s="515"/>
      <c r="K530" s="527" t="s">
        <v>161</v>
      </c>
      <c r="L530" s="528"/>
      <c r="M530" s="528"/>
      <c r="N530" s="528"/>
      <c r="O530" s="529"/>
      <c r="P530" s="516" t="s">
        <v>161</v>
      </c>
      <c r="Q530" s="517"/>
      <c r="R530" s="517"/>
      <c r="S530" s="517"/>
      <c r="T530" s="517"/>
      <c r="U530" s="517"/>
      <c r="V530" s="517"/>
      <c r="W530" s="517"/>
      <c r="X530" s="518"/>
      <c r="Y530" s="519">
        <v>0</v>
      </c>
      <c r="Z530" s="520"/>
      <c r="AA530" s="520"/>
      <c r="AB530" s="521">
        <v>0</v>
      </c>
      <c r="AC530" s="522"/>
      <c r="AD530" s="523"/>
      <c r="AE530" s="524" t="s">
        <v>161</v>
      </c>
      <c r="AF530" s="525"/>
      <c r="AG530" s="525"/>
      <c r="AH530" s="525"/>
      <c r="AI530" s="525"/>
      <c r="AJ530" s="525"/>
      <c r="AK530" s="525"/>
      <c r="AL530" s="525"/>
      <c r="AM530" s="526"/>
    </row>
    <row r="531" spans="1:39" ht="39.950000000000003" customHeight="1" x14ac:dyDescent="0.25">
      <c r="A531" s="89">
        <f t="shared" si="8"/>
        <v>519</v>
      </c>
      <c r="B531" s="511" t="s">
        <v>374</v>
      </c>
      <c r="C531" s="512"/>
      <c r="D531" s="513"/>
      <c r="E531" s="514"/>
      <c r="F531" s="514"/>
      <c r="G531" s="514"/>
      <c r="H531" s="514"/>
      <c r="I531" s="514"/>
      <c r="J531" s="515"/>
      <c r="K531" s="527" t="s">
        <v>161</v>
      </c>
      <c r="L531" s="528"/>
      <c r="M531" s="528"/>
      <c r="N531" s="528"/>
      <c r="O531" s="529"/>
      <c r="P531" s="516" t="s">
        <v>161</v>
      </c>
      <c r="Q531" s="517"/>
      <c r="R531" s="517"/>
      <c r="S531" s="517"/>
      <c r="T531" s="517"/>
      <c r="U531" s="517"/>
      <c r="V531" s="517"/>
      <c r="W531" s="517"/>
      <c r="X531" s="518"/>
      <c r="Y531" s="519">
        <v>0</v>
      </c>
      <c r="Z531" s="520"/>
      <c r="AA531" s="520"/>
      <c r="AB531" s="521">
        <v>0</v>
      </c>
      <c r="AC531" s="522"/>
      <c r="AD531" s="523"/>
      <c r="AE531" s="524" t="s">
        <v>161</v>
      </c>
      <c r="AF531" s="525"/>
      <c r="AG531" s="525"/>
      <c r="AH531" s="525"/>
      <c r="AI531" s="525"/>
      <c r="AJ531" s="525"/>
      <c r="AK531" s="525"/>
      <c r="AL531" s="525"/>
      <c r="AM531" s="526"/>
    </row>
    <row r="532" spans="1:39" ht="39.950000000000003" customHeight="1" x14ac:dyDescent="0.25">
      <c r="A532" s="89">
        <f t="shared" si="8"/>
        <v>520</v>
      </c>
      <c r="B532" s="511" t="s">
        <v>374</v>
      </c>
      <c r="C532" s="512"/>
      <c r="D532" s="513"/>
      <c r="E532" s="514"/>
      <c r="F532" s="514"/>
      <c r="G532" s="514"/>
      <c r="H532" s="514"/>
      <c r="I532" s="514"/>
      <c r="J532" s="515"/>
      <c r="K532" s="527" t="s">
        <v>161</v>
      </c>
      <c r="L532" s="528"/>
      <c r="M532" s="528"/>
      <c r="N532" s="528"/>
      <c r="O532" s="529"/>
      <c r="P532" s="516" t="s">
        <v>161</v>
      </c>
      <c r="Q532" s="517"/>
      <c r="R532" s="517"/>
      <c r="S532" s="517"/>
      <c r="T532" s="517"/>
      <c r="U532" s="517"/>
      <c r="V532" s="517"/>
      <c r="W532" s="517"/>
      <c r="X532" s="518"/>
      <c r="Y532" s="519">
        <v>0</v>
      </c>
      <c r="Z532" s="520"/>
      <c r="AA532" s="520"/>
      <c r="AB532" s="521">
        <v>0</v>
      </c>
      <c r="AC532" s="522"/>
      <c r="AD532" s="523"/>
      <c r="AE532" s="524" t="s">
        <v>161</v>
      </c>
      <c r="AF532" s="525"/>
      <c r="AG532" s="525"/>
      <c r="AH532" s="525"/>
      <c r="AI532" s="525"/>
      <c r="AJ532" s="525"/>
      <c r="AK532" s="525"/>
      <c r="AL532" s="525"/>
      <c r="AM532" s="526"/>
    </row>
    <row r="533" spans="1:39" ht="39.950000000000003" customHeight="1" x14ac:dyDescent="0.25">
      <c r="A533" s="89">
        <f t="shared" si="8"/>
        <v>521</v>
      </c>
      <c r="B533" s="511" t="s">
        <v>374</v>
      </c>
      <c r="C533" s="512"/>
      <c r="D533" s="513"/>
      <c r="E533" s="514"/>
      <c r="F533" s="514"/>
      <c r="G533" s="514"/>
      <c r="H533" s="514"/>
      <c r="I533" s="514"/>
      <c r="J533" s="515"/>
      <c r="K533" s="527" t="s">
        <v>161</v>
      </c>
      <c r="L533" s="528"/>
      <c r="M533" s="528"/>
      <c r="N533" s="528"/>
      <c r="O533" s="529"/>
      <c r="P533" s="516" t="s">
        <v>161</v>
      </c>
      <c r="Q533" s="517"/>
      <c r="R533" s="517"/>
      <c r="S533" s="517"/>
      <c r="T533" s="517"/>
      <c r="U533" s="517"/>
      <c r="V533" s="517"/>
      <c r="W533" s="517"/>
      <c r="X533" s="518"/>
      <c r="Y533" s="519">
        <v>0</v>
      </c>
      <c r="Z533" s="520"/>
      <c r="AA533" s="520"/>
      <c r="AB533" s="521">
        <v>0</v>
      </c>
      <c r="AC533" s="522"/>
      <c r="AD533" s="523"/>
      <c r="AE533" s="524" t="s">
        <v>161</v>
      </c>
      <c r="AF533" s="525"/>
      <c r="AG533" s="525"/>
      <c r="AH533" s="525"/>
      <c r="AI533" s="525"/>
      <c r="AJ533" s="525"/>
      <c r="AK533" s="525"/>
      <c r="AL533" s="525"/>
      <c r="AM533" s="526"/>
    </row>
    <row r="534" spans="1:39" ht="39.950000000000003" customHeight="1" x14ac:dyDescent="0.25">
      <c r="A534" s="89">
        <f t="shared" si="8"/>
        <v>522</v>
      </c>
      <c r="B534" s="511" t="s">
        <v>374</v>
      </c>
      <c r="C534" s="512"/>
      <c r="D534" s="513"/>
      <c r="E534" s="514"/>
      <c r="F534" s="514"/>
      <c r="G534" s="514"/>
      <c r="H534" s="514"/>
      <c r="I534" s="514"/>
      <c r="J534" s="515"/>
      <c r="K534" s="527" t="s">
        <v>161</v>
      </c>
      <c r="L534" s="528"/>
      <c r="M534" s="528"/>
      <c r="N534" s="528"/>
      <c r="O534" s="529"/>
      <c r="P534" s="516" t="s">
        <v>161</v>
      </c>
      <c r="Q534" s="517"/>
      <c r="R534" s="517"/>
      <c r="S534" s="517"/>
      <c r="T534" s="517"/>
      <c r="U534" s="517"/>
      <c r="V534" s="517"/>
      <c r="W534" s="517"/>
      <c r="X534" s="518"/>
      <c r="Y534" s="519">
        <v>0</v>
      </c>
      <c r="Z534" s="520"/>
      <c r="AA534" s="520"/>
      <c r="AB534" s="521">
        <v>0</v>
      </c>
      <c r="AC534" s="522"/>
      <c r="AD534" s="523"/>
      <c r="AE534" s="524" t="s">
        <v>161</v>
      </c>
      <c r="AF534" s="525"/>
      <c r="AG534" s="525"/>
      <c r="AH534" s="525"/>
      <c r="AI534" s="525"/>
      <c r="AJ534" s="525"/>
      <c r="AK534" s="525"/>
      <c r="AL534" s="525"/>
      <c r="AM534" s="526"/>
    </row>
    <row r="535" spans="1:39" ht="39.950000000000003" customHeight="1" x14ac:dyDescent="0.25">
      <c r="A535" s="89">
        <f t="shared" si="8"/>
        <v>523</v>
      </c>
      <c r="B535" s="511" t="s">
        <v>374</v>
      </c>
      <c r="C535" s="512"/>
      <c r="D535" s="513"/>
      <c r="E535" s="514"/>
      <c r="F535" s="514"/>
      <c r="G535" s="514"/>
      <c r="H535" s="514"/>
      <c r="I535" s="514"/>
      <c r="J535" s="515"/>
      <c r="K535" s="527" t="s">
        <v>161</v>
      </c>
      <c r="L535" s="528"/>
      <c r="M535" s="528"/>
      <c r="N535" s="528"/>
      <c r="O535" s="529"/>
      <c r="P535" s="516" t="s">
        <v>161</v>
      </c>
      <c r="Q535" s="517"/>
      <c r="R535" s="517"/>
      <c r="S535" s="517"/>
      <c r="T535" s="517"/>
      <c r="U535" s="517"/>
      <c r="V535" s="517"/>
      <c r="W535" s="517"/>
      <c r="X535" s="518"/>
      <c r="Y535" s="519">
        <v>0</v>
      </c>
      <c r="Z535" s="520"/>
      <c r="AA535" s="520"/>
      <c r="AB535" s="521">
        <v>0</v>
      </c>
      <c r="AC535" s="522"/>
      <c r="AD535" s="523"/>
      <c r="AE535" s="524" t="s">
        <v>161</v>
      </c>
      <c r="AF535" s="525"/>
      <c r="AG535" s="525"/>
      <c r="AH535" s="525"/>
      <c r="AI535" s="525"/>
      <c r="AJ535" s="525"/>
      <c r="AK535" s="525"/>
      <c r="AL535" s="525"/>
      <c r="AM535" s="526"/>
    </row>
    <row r="536" spans="1:39" ht="39.950000000000003" customHeight="1" x14ac:dyDescent="0.25">
      <c r="A536" s="89">
        <f t="shared" si="8"/>
        <v>524</v>
      </c>
      <c r="B536" s="511" t="s">
        <v>374</v>
      </c>
      <c r="C536" s="512"/>
      <c r="D536" s="513"/>
      <c r="E536" s="514"/>
      <c r="F536" s="514"/>
      <c r="G536" s="514"/>
      <c r="H536" s="514"/>
      <c r="I536" s="514"/>
      <c r="J536" s="515"/>
      <c r="K536" s="527" t="s">
        <v>161</v>
      </c>
      <c r="L536" s="528"/>
      <c r="M536" s="528"/>
      <c r="N536" s="528"/>
      <c r="O536" s="529"/>
      <c r="P536" s="516" t="s">
        <v>161</v>
      </c>
      <c r="Q536" s="517"/>
      <c r="R536" s="517"/>
      <c r="S536" s="517"/>
      <c r="T536" s="517"/>
      <c r="U536" s="517"/>
      <c r="V536" s="517"/>
      <c r="W536" s="517"/>
      <c r="X536" s="518"/>
      <c r="Y536" s="519">
        <v>0</v>
      </c>
      <c r="Z536" s="520"/>
      <c r="AA536" s="520"/>
      <c r="AB536" s="521">
        <v>0</v>
      </c>
      <c r="AC536" s="522"/>
      <c r="AD536" s="523"/>
      <c r="AE536" s="524" t="s">
        <v>161</v>
      </c>
      <c r="AF536" s="525"/>
      <c r="AG536" s="525"/>
      <c r="AH536" s="525"/>
      <c r="AI536" s="525"/>
      <c r="AJ536" s="525"/>
      <c r="AK536" s="525"/>
      <c r="AL536" s="525"/>
      <c r="AM536" s="526"/>
    </row>
    <row r="537" spans="1:39" ht="39.950000000000003" customHeight="1" x14ac:dyDescent="0.25">
      <c r="A537" s="89">
        <f t="shared" si="8"/>
        <v>525</v>
      </c>
      <c r="B537" s="511" t="s">
        <v>374</v>
      </c>
      <c r="C537" s="512"/>
      <c r="D537" s="513"/>
      <c r="E537" s="514"/>
      <c r="F537" s="514"/>
      <c r="G537" s="514"/>
      <c r="H537" s="514"/>
      <c r="I537" s="514"/>
      <c r="J537" s="515"/>
      <c r="K537" s="527" t="s">
        <v>161</v>
      </c>
      <c r="L537" s="528"/>
      <c r="M537" s="528"/>
      <c r="N537" s="528"/>
      <c r="O537" s="529"/>
      <c r="P537" s="516" t="s">
        <v>161</v>
      </c>
      <c r="Q537" s="517"/>
      <c r="R537" s="517"/>
      <c r="S537" s="517"/>
      <c r="T537" s="517"/>
      <c r="U537" s="517"/>
      <c r="V537" s="517"/>
      <c r="W537" s="517"/>
      <c r="X537" s="518"/>
      <c r="Y537" s="519">
        <v>0</v>
      </c>
      <c r="Z537" s="520"/>
      <c r="AA537" s="520"/>
      <c r="AB537" s="521">
        <v>0</v>
      </c>
      <c r="AC537" s="522"/>
      <c r="AD537" s="523"/>
      <c r="AE537" s="524" t="s">
        <v>161</v>
      </c>
      <c r="AF537" s="525"/>
      <c r="AG537" s="525"/>
      <c r="AH537" s="525"/>
      <c r="AI537" s="525"/>
      <c r="AJ537" s="525"/>
      <c r="AK537" s="525"/>
      <c r="AL537" s="525"/>
      <c r="AM537" s="526"/>
    </row>
    <row r="538" spans="1:39" ht="39.950000000000003" customHeight="1" x14ac:dyDescent="0.25">
      <c r="A538" s="89">
        <f t="shared" si="8"/>
        <v>526</v>
      </c>
      <c r="B538" s="511" t="s">
        <v>374</v>
      </c>
      <c r="C538" s="512"/>
      <c r="D538" s="513"/>
      <c r="E538" s="514"/>
      <c r="F538" s="514"/>
      <c r="G538" s="514"/>
      <c r="H538" s="514"/>
      <c r="I538" s="514"/>
      <c r="J538" s="515"/>
      <c r="K538" s="527" t="s">
        <v>161</v>
      </c>
      <c r="L538" s="528"/>
      <c r="M538" s="528"/>
      <c r="N538" s="528"/>
      <c r="O538" s="529"/>
      <c r="P538" s="516" t="s">
        <v>161</v>
      </c>
      <c r="Q538" s="517"/>
      <c r="R538" s="517"/>
      <c r="S538" s="517"/>
      <c r="T538" s="517"/>
      <c r="U538" s="517"/>
      <c r="V538" s="517"/>
      <c r="W538" s="517"/>
      <c r="X538" s="518"/>
      <c r="Y538" s="519">
        <v>0</v>
      </c>
      <c r="Z538" s="520"/>
      <c r="AA538" s="520"/>
      <c r="AB538" s="521">
        <v>0</v>
      </c>
      <c r="AC538" s="522"/>
      <c r="AD538" s="523"/>
      <c r="AE538" s="524" t="s">
        <v>161</v>
      </c>
      <c r="AF538" s="525"/>
      <c r="AG538" s="525"/>
      <c r="AH538" s="525"/>
      <c r="AI538" s="525"/>
      <c r="AJ538" s="525"/>
      <c r="AK538" s="525"/>
      <c r="AL538" s="525"/>
      <c r="AM538" s="526"/>
    </row>
    <row r="539" spans="1:39" ht="39.950000000000003" customHeight="1" x14ac:dyDescent="0.25">
      <c r="A539" s="89">
        <f t="shared" si="8"/>
        <v>527</v>
      </c>
      <c r="B539" s="511" t="s">
        <v>374</v>
      </c>
      <c r="C539" s="512"/>
      <c r="D539" s="513"/>
      <c r="E539" s="514"/>
      <c r="F539" s="514"/>
      <c r="G539" s="514"/>
      <c r="H539" s="514"/>
      <c r="I539" s="514"/>
      <c r="J539" s="515"/>
      <c r="K539" s="527" t="s">
        <v>161</v>
      </c>
      <c r="L539" s="528"/>
      <c r="M539" s="528"/>
      <c r="N539" s="528"/>
      <c r="O539" s="529"/>
      <c r="P539" s="516" t="s">
        <v>161</v>
      </c>
      <c r="Q539" s="517"/>
      <c r="R539" s="517"/>
      <c r="S539" s="517"/>
      <c r="T539" s="517"/>
      <c r="U539" s="517"/>
      <c r="V539" s="517"/>
      <c r="W539" s="517"/>
      <c r="X539" s="518"/>
      <c r="Y539" s="519">
        <v>0</v>
      </c>
      <c r="Z539" s="520"/>
      <c r="AA539" s="520"/>
      <c r="AB539" s="521">
        <v>0</v>
      </c>
      <c r="AC539" s="522"/>
      <c r="AD539" s="523"/>
      <c r="AE539" s="524" t="s">
        <v>161</v>
      </c>
      <c r="AF539" s="525"/>
      <c r="AG539" s="525"/>
      <c r="AH539" s="525"/>
      <c r="AI539" s="525"/>
      <c r="AJ539" s="525"/>
      <c r="AK539" s="525"/>
      <c r="AL539" s="525"/>
      <c r="AM539" s="526"/>
    </row>
    <row r="540" spans="1:39" ht="39.950000000000003" customHeight="1" x14ac:dyDescent="0.25">
      <c r="A540" s="89">
        <f t="shared" si="8"/>
        <v>528</v>
      </c>
      <c r="B540" s="511" t="s">
        <v>374</v>
      </c>
      <c r="C540" s="512"/>
      <c r="D540" s="513"/>
      <c r="E540" s="514"/>
      <c r="F540" s="514"/>
      <c r="G540" s="514"/>
      <c r="H540" s="514"/>
      <c r="I540" s="514"/>
      <c r="J540" s="515"/>
      <c r="K540" s="527" t="s">
        <v>161</v>
      </c>
      <c r="L540" s="528"/>
      <c r="M540" s="528"/>
      <c r="N540" s="528"/>
      <c r="O540" s="529"/>
      <c r="P540" s="516" t="s">
        <v>161</v>
      </c>
      <c r="Q540" s="517"/>
      <c r="R540" s="517"/>
      <c r="S540" s="517"/>
      <c r="T540" s="517"/>
      <c r="U540" s="517"/>
      <c r="V540" s="517"/>
      <c r="W540" s="517"/>
      <c r="X540" s="518"/>
      <c r="Y540" s="519">
        <v>0</v>
      </c>
      <c r="Z540" s="520"/>
      <c r="AA540" s="520"/>
      <c r="AB540" s="521">
        <v>0</v>
      </c>
      <c r="AC540" s="522"/>
      <c r="AD540" s="523"/>
      <c r="AE540" s="524" t="s">
        <v>161</v>
      </c>
      <c r="AF540" s="525"/>
      <c r="AG540" s="525"/>
      <c r="AH540" s="525"/>
      <c r="AI540" s="525"/>
      <c r="AJ540" s="525"/>
      <c r="AK540" s="525"/>
      <c r="AL540" s="525"/>
      <c r="AM540" s="526"/>
    </row>
    <row r="541" spans="1:39" ht="39.950000000000003" customHeight="1" x14ac:dyDescent="0.25">
      <c r="A541" s="89">
        <f t="shared" si="8"/>
        <v>529</v>
      </c>
      <c r="B541" s="511" t="s">
        <v>374</v>
      </c>
      <c r="C541" s="512"/>
      <c r="D541" s="513"/>
      <c r="E541" s="514"/>
      <c r="F541" s="514"/>
      <c r="G541" s="514"/>
      <c r="H541" s="514"/>
      <c r="I541" s="514"/>
      <c r="J541" s="515"/>
      <c r="K541" s="527" t="s">
        <v>161</v>
      </c>
      <c r="L541" s="528"/>
      <c r="M541" s="528"/>
      <c r="N541" s="528"/>
      <c r="O541" s="529"/>
      <c r="P541" s="516" t="s">
        <v>161</v>
      </c>
      <c r="Q541" s="517"/>
      <c r="R541" s="517"/>
      <c r="S541" s="517"/>
      <c r="T541" s="517"/>
      <c r="U541" s="517"/>
      <c r="V541" s="517"/>
      <c r="W541" s="517"/>
      <c r="X541" s="518"/>
      <c r="Y541" s="519">
        <v>0</v>
      </c>
      <c r="Z541" s="520"/>
      <c r="AA541" s="520"/>
      <c r="AB541" s="521">
        <v>0</v>
      </c>
      <c r="AC541" s="522"/>
      <c r="AD541" s="523"/>
      <c r="AE541" s="524" t="s">
        <v>161</v>
      </c>
      <c r="AF541" s="525"/>
      <c r="AG541" s="525"/>
      <c r="AH541" s="525"/>
      <c r="AI541" s="525"/>
      <c r="AJ541" s="525"/>
      <c r="AK541" s="525"/>
      <c r="AL541" s="525"/>
      <c r="AM541" s="526"/>
    </row>
    <row r="542" spans="1:39" ht="39.950000000000003" customHeight="1" x14ac:dyDescent="0.25">
      <c r="A542" s="89">
        <f t="shared" si="8"/>
        <v>530</v>
      </c>
      <c r="B542" s="511" t="s">
        <v>374</v>
      </c>
      <c r="C542" s="512"/>
      <c r="D542" s="513"/>
      <c r="E542" s="514"/>
      <c r="F542" s="514"/>
      <c r="G542" s="514"/>
      <c r="H542" s="514"/>
      <c r="I542" s="514"/>
      <c r="J542" s="515"/>
      <c r="K542" s="527" t="s">
        <v>161</v>
      </c>
      <c r="L542" s="528"/>
      <c r="M542" s="528"/>
      <c r="N542" s="528"/>
      <c r="O542" s="529"/>
      <c r="P542" s="516" t="s">
        <v>161</v>
      </c>
      <c r="Q542" s="517"/>
      <c r="R542" s="517"/>
      <c r="S542" s="517"/>
      <c r="T542" s="517"/>
      <c r="U542" s="517"/>
      <c r="V542" s="517"/>
      <c r="W542" s="517"/>
      <c r="X542" s="518"/>
      <c r="Y542" s="519">
        <v>0</v>
      </c>
      <c r="Z542" s="520"/>
      <c r="AA542" s="520"/>
      <c r="AB542" s="521">
        <v>0</v>
      </c>
      <c r="AC542" s="522"/>
      <c r="AD542" s="523"/>
      <c r="AE542" s="524" t="s">
        <v>161</v>
      </c>
      <c r="AF542" s="525"/>
      <c r="AG542" s="525"/>
      <c r="AH542" s="525"/>
      <c r="AI542" s="525"/>
      <c r="AJ542" s="525"/>
      <c r="AK542" s="525"/>
      <c r="AL542" s="525"/>
      <c r="AM542" s="526"/>
    </row>
    <row r="543" spans="1:39" ht="39.950000000000003" customHeight="1" x14ac:dyDescent="0.25">
      <c r="A543" s="89">
        <f t="shared" si="8"/>
        <v>531</v>
      </c>
      <c r="B543" s="511" t="s">
        <v>374</v>
      </c>
      <c r="C543" s="512"/>
      <c r="D543" s="513"/>
      <c r="E543" s="514"/>
      <c r="F543" s="514"/>
      <c r="G543" s="514"/>
      <c r="H543" s="514"/>
      <c r="I543" s="514"/>
      <c r="J543" s="515"/>
      <c r="K543" s="527" t="s">
        <v>161</v>
      </c>
      <c r="L543" s="528"/>
      <c r="M543" s="528"/>
      <c r="N543" s="528"/>
      <c r="O543" s="529"/>
      <c r="P543" s="516" t="s">
        <v>161</v>
      </c>
      <c r="Q543" s="517"/>
      <c r="R543" s="517"/>
      <c r="S543" s="517"/>
      <c r="T543" s="517"/>
      <c r="U543" s="517"/>
      <c r="V543" s="517"/>
      <c r="W543" s="517"/>
      <c r="X543" s="518"/>
      <c r="Y543" s="519">
        <v>0</v>
      </c>
      <c r="Z543" s="520"/>
      <c r="AA543" s="520"/>
      <c r="AB543" s="521">
        <v>0</v>
      </c>
      <c r="AC543" s="522"/>
      <c r="AD543" s="523"/>
      <c r="AE543" s="524" t="s">
        <v>161</v>
      </c>
      <c r="AF543" s="525"/>
      <c r="AG543" s="525"/>
      <c r="AH543" s="525"/>
      <c r="AI543" s="525"/>
      <c r="AJ543" s="525"/>
      <c r="AK543" s="525"/>
      <c r="AL543" s="525"/>
      <c r="AM543" s="526"/>
    </row>
    <row r="544" spans="1:39" ht="39.950000000000003" customHeight="1" x14ac:dyDescent="0.25">
      <c r="A544" s="89">
        <f t="shared" si="8"/>
        <v>532</v>
      </c>
      <c r="B544" s="511" t="s">
        <v>374</v>
      </c>
      <c r="C544" s="512"/>
      <c r="D544" s="513"/>
      <c r="E544" s="514"/>
      <c r="F544" s="514"/>
      <c r="G544" s="514"/>
      <c r="H544" s="514"/>
      <c r="I544" s="514"/>
      <c r="J544" s="515"/>
      <c r="K544" s="527" t="s">
        <v>161</v>
      </c>
      <c r="L544" s="528"/>
      <c r="M544" s="528"/>
      <c r="N544" s="528"/>
      <c r="O544" s="529"/>
      <c r="P544" s="516" t="s">
        <v>161</v>
      </c>
      <c r="Q544" s="517"/>
      <c r="R544" s="517"/>
      <c r="S544" s="517"/>
      <c r="T544" s="517"/>
      <c r="U544" s="517"/>
      <c r="V544" s="517"/>
      <c r="W544" s="517"/>
      <c r="X544" s="518"/>
      <c r="Y544" s="519">
        <v>0</v>
      </c>
      <c r="Z544" s="520"/>
      <c r="AA544" s="520"/>
      <c r="AB544" s="521">
        <v>0</v>
      </c>
      <c r="AC544" s="522"/>
      <c r="AD544" s="523"/>
      <c r="AE544" s="524" t="s">
        <v>161</v>
      </c>
      <c r="AF544" s="525"/>
      <c r="AG544" s="525"/>
      <c r="AH544" s="525"/>
      <c r="AI544" s="525"/>
      <c r="AJ544" s="525"/>
      <c r="AK544" s="525"/>
      <c r="AL544" s="525"/>
      <c r="AM544" s="526"/>
    </row>
    <row r="545" spans="1:39" ht="39.950000000000003" customHeight="1" x14ac:dyDescent="0.25">
      <c r="A545" s="89">
        <f t="shared" si="8"/>
        <v>533</v>
      </c>
      <c r="B545" s="511" t="s">
        <v>374</v>
      </c>
      <c r="C545" s="512"/>
      <c r="D545" s="513"/>
      <c r="E545" s="514"/>
      <c r="F545" s="514"/>
      <c r="G545" s="514"/>
      <c r="H545" s="514"/>
      <c r="I545" s="514"/>
      <c r="J545" s="515"/>
      <c r="K545" s="527" t="s">
        <v>161</v>
      </c>
      <c r="L545" s="528"/>
      <c r="M545" s="528"/>
      <c r="N545" s="528"/>
      <c r="O545" s="529"/>
      <c r="P545" s="516" t="s">
        <v>161</v>
      </c>
      <c r="Q545" s="517"/>
      <c r="R545" s="517"/>
      <c r="S545" s="517"/>
      <c r="T545" s="517"/>
      <c r="U545" s="517"/>
      <c r="V545" s="517"/>
      <c r="W545" s="517"/>
      <c r="X545" s="518"/>
      <c r="Y545" s="519">
        <v>0</v>
      </c>
      <c r="Z545" s="520"/>
      <c r="AA545" s="520"/>
      <c r="AB545" s="521">
        <v>0</v>
      </c>
      <c r="AC545" s="522"/>
      <c r="AD545" s="523"/>
      <c r="AE545" s="524" t="s">
        <v>161</v>
      </c>
      <c r="AF545" s="525"/>
      <c r="AG545" s="525"/>
      <c r="AH545" s="525"/>
      <c r="AI545" s="525"/>
      <c r="AJ545" s="525"/>
      <c r="AK545" s="525"/>
      <c r="AL545" s="525"/>
      <c r="AM545" s="526"/>
    </row>
    <row r="546" spans="1:39" ht="39.950000000000003" customHeight="1" x14ac:dyDescent="0.25">
      <c r="A546" s="89">
        <f t="shared" si="8"/>
        <v>534</v>
      </c>
      <c r="B546" s="511" t="s">
        <v>374</v>
      </c>
      <c r="C546" s="512"/>
      <c r="D546" s="513"/>
      <c r="E546" s="514"/>
      <c r="F546" s="514"/>
      <c r="G546" s="514"/>
      <c r="H546" s="514"/>
      <c r="I546" s="514"/>
      <c r="J546" s="515"/>
      <c r="K546" s="527" t="s">
        <v>161</v>
      </c>
      <c r="L546" s="528"/>
      <c r="M546" s="528"/>
      <c r="N546" s="528"/>
      <c r="O546" s="529"/>
      <c r="P546" s="516" t="s">
        <v>161</v>
      </c>
      <c r="Q546" s="517"/>
      <c r="R546" s="517"/>
      <c r="S546" s="517"/>
      <c r="T546" s="517"/>
      <c r="U546" s="517"/>
      <c r="V546" s="517"/>
      <c r="W546" s="517"/>
      <c r="X546" s="518"/>
      <c r="Y546" s="519">
        <v>0</v>
      </c>
      <c r="Z546" s="520"/>
      <c r="AA546" s="520"/>
      <c r="AB546" s="521">
        <v>0</v>
      </c>
      <c r="AC546" s="522"/>
      <c r="AD546" s="523"/>
      <c r="AE546" s="524" t="s">
        <v>161</v>
      </c>
      <c r="AF546" s="525"/>
      <c r="AG546" s="525"/>
      <c r="AH546" s="525"/>
      <c r="AI546" s="525"/>
      <c r="AJ546" s="525"/>
      <c r="AK546" s="525"/>
      <c r="AL546" s="525"/>
      <c r="AM546" s="526"/>
    </row>
    <row r="547" spans="1:39" ht="39.950000000000003" customHeight="1" x14ac:dyDescent="0.25">
      <c r="A547" s="89">
        <f t="shared" si="8"/>
        <v>535</v>
      </c>
      <c r="B547" s="511" t="s">
        <v>374</v>
      </c>
      <c r="C547" s="512"/>
      <c r="D547" s="513"/>
      <c r="E547" s="514"/>
      <c r="F547" s="514"/>
      <c r="G547" s="514"/>
      <c r="H547" s="514"/>
      <c r="I547" s="514"/>
      <c r="J547" s="515"/>
      <c r="K547" s="527" t="s">
        <v>161</v>
      </c>
      <c r="L547" s="528"/>
      <c r="M547" s="528"/>
      <c r="N547" s="528"/>
      <c r="O547" s="529"/>
      <c r="P547" s="516" t="s">
        <v>161</v>
      </c>
      <c r="Q547" s="517"/>
      <c r="R547" s="517"/>
      <c r="S547" s="517"/>
      <c r="T547" s="517"/>
      <c r="U547" s="517"/>
      <c r="V547" s="517"/>
      <c r="W547" s="517"/>
      <c r="X547" s="518"/>
      <c r="Y547" s="519">
        <v>0</v>
      </c>
      <c r="Z547" s="520"/>
      <c r="AA547" s="520"/>
      <c r="AB547" s="521">
        <v>0</v>
      </c>
      <c r="AC547" s="522"/>
      <c r="AD547" s="523"/>
      <c r="AE547" s="524" t="s">
        <v>161</v>
      </c>
      <c r="AF547" s="525"/>
      <c r="AG547" s="525"/>
      <c r="AH547" s="525"/>
      <c r="AI547" s="525"/>
      <c r="AJ547" s="525"/>
      <c r="AK547" s="525"/>
      <c r="AL547" s="525"/>
      <c r="AM547" s="526"/>
    </row>
    <row r="548" spans="1:39" ht="39.950000000000003" customHeight="1" x14ac:dyDescent="0.25">
      <c r="A548" s="89">
        <f t="shared" si="8"/>
        <v>536</v>
      </c>
      <c r="B548" s="511" t="s">
        <v>374</v>
      </c>
      <c r="C548" s="512"/>
      <c r="D548" s="513"/>
      <c r="E548" s="514"/>
      <c r="F548" s="514"/>
      <c r="G548" s="514"/>
      <c r="H548" s="514"/>
      <c r="I548" s="514"/>
      <c r="J548" s="515"/>
      <c r="K548" s="527" t="s">
        <v>161</v>
      </c>
      <c r="L548" s="528"/>
      <c r="M548" s="528"/>
      <c r="N548" s="528"/>
      <c r="O548" s="529"/>
      <c r="P548" s="516" t="s">
        <v>161</v>
      </c>
      <c r="Q548" s="517"/>
      <c r="R548" s="517"/>
      <c r="S548" s="517"/>
      <c r="T548" s="517"/>
      <c r="U548" s="517"/>
      <c r="V548" s="517"/>
      <c r="W548" s="517"/>
      <c r="X548" s="518"/>
      <c r="Y548" s="519">
        <v>0</v>
      </c>
      <c r="Z548" s="520"/>
      <c r="AA548" s="520"/>
      <c r="AB548" s="521">
        <v>0</v>
      </c>
      <c r="AC548" s="522"/>
      <c r="AD548" s="523"/>
      <c r="AE548" s="524" t="s">
        <v>161</v>
      </c>
      <c r="AF548" s="525"/>
      <c r="AG548" s="525"/>
      <c r="AH548" s="525"/>
      <c r="AI548" s="525"/>
      <c r="AJ548" s="525"/>
      <c r="AK548" s="525"/>
      <c r="AL548" s="525"/>
      <c r="AM548" s="526"/>
    </row>
    <row r="549" spans="1:39" ht="39.950000000000003" customHeight="1" x14ac:dyDescent="0.25">
      <c r="A549" s="89">
        <f t="shared" si="8"/>
        <v>537</v>
      </c>
      <c r="B549" s="511" t="s">
        <v>374</v>
      </c>
      <c r="C549" s="512"/>
      <c r="D549" s="513"/>
      <c r="E549" s="514"/>
      <c r="F549" s="514"/>
      <c r="G549" s="514"/>
      <c r="H549" s="514"/>
      <c r="I549" s="514"/>
      <c r="J549" s="515"/>
      <c r="K549" s="527" t="s">
        <v>161</v>
      </c>
      <c r="L549" s="528"/>
      <c r="M549" s="528"/>
      <c r="N549" s="528"/>
      <c r="O549" s="529"/>
      <c r="P549" s="516" t="s">
        <v>161</v>
      </c>
      <c r="Q549" s="517"/>
      <c r="R549" s="517"/>
      <c r="S549" s="517"/>
      <c r="T549" s="517"/>
      <c r="U549" s="517"/>
      <c r="V549" s="517"/>
      <c r="W549" s="517"/>
      <c r="X549" s="518"/>
      <c r="Y549" s="519">
        <v>0</v>
      </c>
      <c r="Z549" s="520"/>
      <c r="AA549" s="520"/>
      <c r="AB549" s="521">
        <v>0</v>
      </c>
      <c r="AC549" s="522"/>
      <c r="AD549" s="523"/>
      <c r="AE549" s="524" t="s">
        <v>161</v>
      </c>
      <c r="AF549" s="525"/>
      <c r="AG549" s="525"/>
      <c r="AH549" s="525"/>
      <c r="AI549" s="525"/>
      <c r="AJ549" s="525"/>
      <c r="AK549" s="525"/>
      <c r="AL549" s="525"/>
      <c r="AM549" s="526"/>
    </row>
    <row r="550" spans="1:39" ht="39.950000000000003" customHeight="1" x14ac:dyDescent="0.25">
      <c r="A550" s="89">
        <f t="shared" si="8"/>
        <v>538</v>
      </c>
      <c r="B550" s="511" t="s">
        <v>374</v>
      </c>
      <c r="C550" s="512"/>
      <c r="D550" s="513"/>
      <c r="E550" s="514"/>
      <c r="F550" s="514"/>
      <c r="G550" s="514"/>
      <c r="H550" s="514"/>
      <c r="I550" s="514"/>
      <c r="J550" s="515"/>
      <c r="K550" s="527" t="s">
        <v>161</v>
      </c>
      <c r="L550" s="528"/>
      <c r="M550" s="528"/>
      <c r="N550" s="528"/>
      <c r="O550" s="529"/>
      <c r="P550" s="516" t="s">
        <v>161</v>
      </c>
      <c r="Q550" s="517"/>
      <c r="R550" s="517"/>
      <c r="S550" s="517"/>
      <c r="T550" s="517"/>
      <c r="U550" s="517"/>
      <c r="V550" s="517"/>
      <c r="W550" s="517"/>
      <c r="X550" s="518"/>
      <c r="Y550" s="519">
        <v>0</v>
      </c>
      <c r="Z550" s="520"/>
      <c r="AA550" s="520"/>
      <c r="AB550" s="521">
        <v>0</v>
      </c>
      <c r="AC550" s="522"/>
      <c r="AD550" s="523"/>
      <c r="AE550" s="524" t="s">
        <v>161</v>
      </c>
      <c r="AF550" s="525"/>
      <c r="AG550" s="525"/>
      <c r="AH550" s="525"/>
      <c r="AI550" s="525"/>
      <c r="AJ550" s="525"/>
      <c r="AK550" s="525"/>
      <c r="AL550" s="525"/>
      <c r="AM550" s="526"/>
    </row>
    <row r="551" spans="1:39" ht="39.950000000000003" customHeight="1" x14ac:dyDescent="0.25">
      <c r="A551" s="89">
        <f t="shared" si="8"/>
        <v>539</v>
      </c>
      <c r="B551" s="511" t="s">
        <v>374</v>
      </c>
      <c r="C551" s="512"/>
      <c r="D551" s="513"/>
      <c r="E551" s="514"/>
      <c r="F551" s="514"/>
      <c r="G551" s="514"/>
      <c r="H551" s="514"/>
      <c r="I551" s="514"/>
      <c r="J551" s="515"/>
      <c r="K551" s="527" t="s">
        <v>161</v>
      </c>
      <c r="L551" s="528"/>
      <c r="M551" s="528"/>
      <c r="N551" s="528"/>
      <c r="O551" s="529"/>
      <c r="P551" s="516" t="s">
        <v>161</v>
      </c>
      <c r="Q551" s="517"/>
      <c r="R551" s="517"/>
      <c r="S551" s="517"/>
      <c r="T551" s="517"/>
      <c r="U551" s="517"/>
      <c r="V551" s="517"/>
      <c r="W551" s="517"/>
      <c r="X551" s="518"/>
      <c r="Y551" s="519">
        <v>0</v>
      </c>
      <c r="Z551" s="520"/>
      <c r="AA551" s="520"/>
      <c r="AB551" s="521">
        <v>0</v>
      </c>
      <c r="AC551" s="522"/>
      <c r="AD551" s="523"/>
      <c r="AE551" s="524" t="s">
        <v>161</v>
      </c>
      <c r="AF551" s="525"/>
      <c r="AG551" s="525"/>
      <c r="AH551" s="525"/>
      <c r="AI551" s="525"/>
      <c r="AJ551" s="525"/>
      <c r="AK551" s="525"/>
      <c r="AL551" s="525"/>
      <c r="AM551" s="526"/>
    </row>
    <row r="552" spans="1:39" ht="39.950000000000003" customHeight="1" x14ac:dyDescent="0.25">
      <c r="A552" s="89">
        <f t="shared" si="8"/>
        <v>540</v>
      </c>
      <c r="B552" s="511" t="s">
        <v>374</v>
      </c>
      <c r="C552" s="512"/>
      <c r="D552" s="513"/>
      <c r="E552" s="514"/>
      <c r="F552" s="514"/>
      <c r="G552" s="514"/>
      <c r="H552" s="514"/>
      <c r="I552" s="514"/>
      <c r="J552" s="515"/>
      <c r="K552" s="527" t="s">
        <v>161</v>
      </c>
      <c r="L552" s="528"/>
      <c r="M552" s="528"/>
      <c r="N552" s="528"/>
      <c r="O552" s="529"/>
      <c r="P552" s="516" t="s">
        <v>161</v>
      </c>
      <c r="Q552" s="517"/>
      <c r="R552" s="517"/>
      <c r="S552" s="517"/>
      <c r="T552" s="517"/>
      <c r="U552" s="517"/>
      <c r="V552" s="517"/>
      <c r="W552" s="517"/>
      <c r="X552" s="518"/>
      <c r="Y552" s="519">
        <v>0</v>
      </c>
      <c r="Z552" s="520"/>
      <c r="AA552" s="520"/>
      <c r="AB552" s="521">
        <v>0</v>
      </c>
      <c r="AC552" s="522"/>
      <c r="AD552" s="523"/>
      <c r="AE552" s="524" t="s">
        <v>161</v>
      </c>
      <c r="AF552" s="525"/>
      <c r="AG552" s="525"/>
      <c r="AH552" s="525"/>
      <c r="AI552" s="525"/>
      <c r="AJ552" s="525"/>
      <c r="AK552" s="525"/>
      <c r="AL552" s="525"/>
      <c r="AM552" s="526"/>
    </row>
    <row r="553" spans="1:39" ht="39.950000000000003" customHeight="1" x14ac:dyDescent="0.25">
      <c r="A553" s="89">
        <f t="shared" si="8"/>
        <v>541</v>
      </c>
      <c r="B553" s="511" t="s">
        <v>374</v>
      </c>
      <c r="C553" s="512"/>
      <c r="D553" s="513"/>
      <c r="E553" s="514"/>
      <c r="F553" s="514"/>
      <c r="G553" s="514"/>
      <c r="H553" s="514"/>
      <c r="I553" s="514"/>
      <c r="J553" s="515"/>
      <c r="K553" s="527" t="s">
        <v>161</v>
      </c>
      <c r="L553" s="528"/>
      <c r="M553" s="528"/>
      <c r="N553" s="528"/>
      <c r="O553" s="529"/>
      <c r="P553" s="516" t="s">
        <v>161</v>
      </c>
      <c r="Q553" s="517"/>
      <c r="R553" s="517"/>
      <c r="S553" s="517"/>
      <c r="T553" s="517"/>
      <c r="U553" s="517"/>
      <c r="V553" s="517"/>
      <c r="W553" s="517"/>
      <c r="X553" s="518"/>
      <c r="Y553" s="519">
        <v>0</v>
      </c>
      <c r="Z553" s="520"/>
      <c r="AA553" s="520"/>
      <c r="AB553" s="521">
        <v>0</v>
      </c>
      <c r="AC553" s="522"/>
      <c r="AD553" s="523"/>
      <c r="AE553" s="524" t="s">
        <v>161</v>
      </c>
      <c r="AF553" s="525"/>
      <c r="AG553" s="525"/>
      <c r="AH553" s="525"/>
      <c r="AI553" s="525"/>
      <c r="AJ553" s="525"/>
      <c r="AK553" s="525"/>
      <c r="AL553" s="525"/>
      <c r="AM553" s="526"/>
    </row>
    <row r="554" spans="1:39" ht="39.950000000000003" customHeight="1" x14ac:dyDescent="0.25">
      <c r="A554" s="89">
        <f t="shared" si="8"/>
        <v>542</v>
      </c>
      <c r="B554" s="511" t="s">
        <v>374</v>
      </c>
      <c r="C554" s="512"/>
      <c r="D554" s="513"/>
      <c r="E554" s="514"/>
      <c r="F554" s="514"/>
      <c r="G554" s="514"/>
      <c r="H554" s="514"/>
      <c r="I554" s="514"/>
      <c r="J554" s="515"/>
      <c r="K554" s="527" t="s">
        <v>161</v>
      </c>
      <c r="L554" s="528"/>
      <c r="M554" s="528"/>
      <c r="N554" s="528"/>
      <c r="O554" s="529"/>
      <c r="P554" s="516" t="s">
        <v>161</v>
      </c>
      <c r="Q554" s="517"/>
      <c r="R554" s="517"/>
      <c r="S554" s="517"/>
      <c r="T554" s="517"/>
      <c r="U554" s="517"/>
      <c r="V554" s="517"/>
      <c r="W554" s="517"/>
      <c r="X554" s="518"/>
      <c r="Y554" s="519">
        <v>0</v>
      </c>
      <c r="Z554" s="520"/>
      <c r="AA554" s="520"/>
      <c r="AB554" s="521">
        <v>0</v>
      </c>
      <c r="AC554" s="522"/>
      <c r="AD554" s="523"/>
      <c r="AE554" s="524" t="s">
        <v>161</v>
      </c>
      <c r="AF554" s="525"/>
      <c r="AG554" s="525"/>
      <c r="AH554" s="525"/>
      <c r="AI554" s="525"/>
      <c r="AJ554" s="525"/>
      <c r="AK554" s="525"/>
      <c r="AL554" s="525"/>
      <c r="AM554" s="526"/>
    </row>
    <row r="555" spans="1:39" ht="39.950000000000003" customHeight="1" x14ac:dyDescent="0.25">
      <c r="A555" s="89">
        <f t="shared" si="8"/>
        <v>543</v>
      </c>
      <c r="B555" s="511" t="s">
        <v>374</v>
      </c>
      <c r="C555" s="512"/>
      <c r="D555" s="513"/>
      <c r="E555" s="514"/>
      <c r="F555" s="514"/>
      <c r="G555" s="514"/>
      <c r="H555" s="514"/>
      <c r="I555" s="514"/>
      <c r="J555" s="515"/>
      <c r="K555" s="527" t="s">
        <v>161</v>
      </c>
      <c r="L555" s="528"/>
      <c r="M555" s="528"/>
      <c r="N555" s="528"/>
      <c r="O555" s="529"/>
      <c r="P555" s="516" t="s">
        <v>161</v>
      </c>
      <c r="Q555" s="517"/>
      <c r="R555" s="517"/>
      <c r="S555" s="517"/>
      <c r="T555" s="517"/>
      <c r="U555" s="517"/>
      <c r="V555" s="517"/>
      <c r="W555" s="517"/>
      <c r="X555" s="518"/>
      <c r="Y555" s="519">
        <v>0</v>
      </c>
      <c r="Z555" s="520"/>
      <c r="AA555" s="520"/>
      <c r="AB555" s="521">
        <v>0</v>
      </c>
      <c r="AC555" s="522"/>
      <c r="AD555" s="523"/>
      <c r="AE555" s="524" t="s">
        <v>161</v>
      </c>
      <c r="AF555" s="525"/>
      <c r="AG555" s="525"/>
      <c r="AH555" s="525"/>
      <c r="AI555" s="525"/>
      <c r="AJ555" s="525"/>
      <c r="AK555" s="525"/>
      <c r="AL555" s="525"/>
      <c r="AM555" s="526"/>
    </row>
    <row r="556" spans="1:39" ht="39.950000000000003" customHeight="1" x14ac:dyDescent="0.25">
      <c r="A556" s="89">
        <f t="shared" si="8"/>
        <v>544</v>
      </c>
      <c r="B556" s="511" t="s">
        <v>374</v>
      </c>
      <c r="C556" s="512"/>
      <c r="D556" s="513"/>
      <c r="E556" s="514"/>
      <c r="F556" s="514"/>
      <c r="G556" s="514"/>
      <c r="H556" s="514"/>
      <c r="I556" s="514"/>
      <c r="J556" s="515"/>
      <c r="K556" s="527" t="s">
        <v>161</v>
      </c>
      <c r="L556" s="528"/>
      <c r="M556" s="528"/>
      <c r="N556" s="528"/>
      <c r="O556" s="529"/>
      <c r="P556" s="516" t="s">
        <v>161</v>
      </c>
      <c r="Q556" s="517"/>
      <c r="R556" s="517"/>
      <c r="S556" s="517"/>
      <c r="T556" s="517"/>
      <c r="U556" s="517"/>
      <c r="V556" s="517"/>
      <c r="W556" s="517"/>
      <c r="X556" s="518"/>
      <c r="Y556" s="519">
        <v>0</v>
      </c>
      <c r="Z556" s="520"/>
      <c r="AA556" s="520"/>
      <c r="AB556" s="521">
        <v>0</v>
      </c>
      <c r="AC556" s="522"/>
      <c r="AD556" s="523"/>
      <c r="AE556" s="524" t="s">
        <v>161</v>
      </c>
      <c r="AF556" s="525"/>
      <c r="AG556" s="525"/>
      <c r="AH556" s="525"/>
      <c r="AI556" s="525"/>
      <c r="AJ556" s="525"/>
      <c r="AK556" s="525"/>
      <c r="AL556" s="525"/>
      <c r="AM556" s="526"/>
    </row>
    <row r="557" spans="1:39" ht="39.950000000000003" customHeight="1" x14ac:dyDescent="0.25">
      <c r="A557" s="89">
        <f t="shared" si="8"/>
        <v>545</v>
      </c>
      <c r="B557" s="511" t="s">
        <v>374</v>
      </c>
      <c r="C557" s="512"/>
      <c r="D557" s="513"/>
      <c r="E557" s="514"/>
      <c r="F557" s="514"/>
      <c r="G557" s="514"/>
      <c r="H557" s="514"/>
      <c r="I557" s="514"/>
      <c r="J557" s="515"/>
      <c r="K557" s="527" t="s">
        <v>161</v>
      </c>
      <c r="L557" s="528"/>
      <c r="M557" s="528"/>
      <c r="N557" s="528"/>
      <c r="O557" s="529"/>
      <c r="P557" s="516" t="s">
        <v>161</v>
      </c>
      <c r="Q557" s="517"/>
      <c r="R557" s="517"/>
      <c r="S557" s="517"/>
      <c r="T557" s="517"/>
      <c r="U557" s="517"/>
      <c r="V557" s="517"/>
      <c r="W557" s="517"/>
      <c r="X557" s="518"/>
      <c r="Y557" s="519">
        <v>0</v>
      </c>
      <c r="Z557" s="520"/>
      <c r="AA557" s="520"/>
      <c r="AB557" s="521">
        <v>0</v>
      </c>
      <c r="AC557" s="522"/>
      <c r="AD557" s="523"/>
      <c r="AE557" s="524" t="s">
        <v>161</v>
      </c>
      <c r="AF557" s="525"/>
      <c r="AG557" s="525"/>
      <c r="AH557" s="525"/>
      <c r="AI557" s="525"/>
      <c r="AJ557" s="525"/>
      <c r="AK557" s="525"/>
      <c r="AL557" s="525"/>
      <c r="AM557" s="526"/>
    </row>
    <row r="558" spans="1:39" ht="39.950000000000003" customHeight="1" x14ac:dyDescent="0.25">
      <c r="A558" s="89">
        <f t="shared" si="8"/>
        <v>546</v>
      </c>
      <c r="B558" s="511" t="s">
        <v>374</v>
      </c>
      <c r="C558" s="512"/>
      <c r="D558" s="513"/>
      <c r="E558" s="514"/>
      <c r="F558" s="514"/>
      <c r="G558" s="514"/>
      <c r="H558" s="514"/>
      <c r="I558" s="514"/>
      <c r="J558" s="515"/>
      <c r="K558" s="527" t="s">
        <v>161</v>
      </c>
      <c r="L558" s="528"/>
      <c r="M558" s="528"/>
      <c r="N558" s="528"/>
      <c r="O558" s="529"/>
      <c r="P558" s="516" t="s">
        <v>161</v>
      </c>
      <c r="Q558" s="517"/>
      <c r="R558" s="517"/>
      <c r="S558" s="517"/>
      <c r="T558" s="517"/>
      <c r="U558" s="517"/>
      <c r="V558" s="517"/>
      <c r="W558" s="517"/>
      <c r="X558" s="518"/>
      <c r="Y558" s="519">
        <v>0</v>
      </c>
      <c r="Z558" s="520"/>
      <c r="AA558" s="520"/>
      <c r="AB558" s="521">
        <v>0</v>
      </c>
      <c r="AC558" s="522"/>
      <c r="AD558" s="523"/>
      <c r="AE558" s="524" t="s">
        <v>161</v>
      </c>
      <c r="AF558" s="525"/>
      <c r="AG558" s="525"/>
      <c r="AH558" s="525"/>
      <c r="AI558" s="525"/>
      <c r="AJ558" s="525"/>
      <c r="AK558" s="525"/>
      <c r="AL558" s="525"/>
      <c r="AM558" s="526"/>
    </row>
    <row r="559" spans="1:39" ht="39.950000000000003" customHeight="1" x14ac:dyDescent="0.25">
      <c r="A559" s="89">
        <f t="shared" si="8"/>
        <v>547</v>
      </c>
      <c r="B559" s="511" t="s">
        <v>374</v>
      </c>
      <c r="C559" s="512"/>
      <c r="D559" s="513"/>
      <c r="E559" s="514"/>
      <c r="F559" s="514"/>
      <c r="G559" s="514"/>
      <c r="H559" s="514"/>
      <c r="I559" s="514"/>
      <c r="J559" s="515"/>
      <c r="K559" s="527" t="s">
        <v>161</v>
      </c>
      <c r="L559" s="528"/>
      <c r="M559" s="528"/>
      <c r="N559" s="528"/>
      <c r="O559" s="529"/>
      <c r="P559" s="516" t="s">
        <v>161</v>
      </c>
      <c r="Q559" s="517"/>
      <c r="R559" s="517"/>
      <c r="S559" s="517"/>
      <c r="T559" s="517"/>
      <c r="U559" s="517"/>
      <c r="V559" s="517"/>
      <c r="W559" s="517"/>
      <c r="X559" s="518"/>
      <c r="Y559" s="519">
        <v>0</v>
      </c>
      <c r="Z559" s="520"/>
      <c r="AA559" s="520"/>
      <c r="AB559" s="521">
        <v>0</v>
      </c>
      <c r="AC559" s="522"/>
      <c r="AD559" s="523"/>
      <c r="AE559" s="524" t="s">
        <v>161</v>
      </c>
      <c r="AF559" s="525"/>
      <c r="AG559" s="525"/>
      <c r="AH559" s="525"/>
      <c r="AI559" s="525"/>
      <c r="AJ559" s="525"/>
      <c r="AK559" s="525"/>
      <c r="AL559" s="525"/>
      <c r="AM559" s="526"/>
    </row>
    <row r="560" spans="1:39" ht="39.950000000000003" customHeight="1" x14ac:dyDescent="0.25">
      <c r="A560" s="89">
        <f t="shared" si="8"/>
        <v>548</v>
      </c>
      <c r="B560" s="511" t="s">
        <v>374</v>
      </c>
      <c r="C560" s="512"/>
      <c r="D560" s="513"/>
      <c r="E560" s="514"/>
      <c r="F560" s="514"/>
      <c r="G560" s="514"/>
      <c r="H560" s="514"/>
      <c r="I560" s="514"/>
      <c r="J560" s="515"/>
      <c r="K560" s="527" t="s">
        <v>161</v>
      </c>
      <c r="L560" s="528"/>
      <c r="M560" s="528"/>
      <c r="N560" s="528"/>
      <c r="O560" s="529"/>
      <c r="P560" s="516" t="s">
        <v>161</v>
      </c>
      <c r="Q560" s="517"/>
      <c r="R560" s="517"/>
      <c r="S560" s="517"/>
      <c r="T560" s="517"/>
      <c r="U560" s="517"/>
      <c r="V560" s="517"/>
      <c r="W560" s="517"/>
      <c r="X560" s="518"/>
      <c r="Y560" s="519">
        <v>0</v>
      </c>
      <c r="Z560" s="520"/>
      <c r="AA560" s="520"/>
      <c r="AB560" s="521">
        <v>0</v>
      </c>
      <c r="AC560" s="522"/>
      <c r="AD560" s="523"/>
      <c r="AE560" s="524" t="s">
        <v>161</v>
      </c>
      <c r="AF560" s="525"/>
      <c r="AG560" s="525"/>
      <c r="AH560" s="525"/>
      <c r="AI560" s="525"/>
      <c r="AJ560" s="525"/>
      <c r="AK560" s="525"/>
      <c r="AL560" s="525"/>
      <c r="AM560" s="526"/>
    </row>
    <row r="561" spans="1:39" ht="39.950000000000003" customHeight="1" x14ac:dyDescent="0.25">
      <c r="A561" s="89">
        <f t="shared" si="8"/>
        <v>549</v>
      </c>
      <c r="B561" s="511" t="s">
        <v>374</v>
      </c>
      <c r="C561" s="512"/>
      <c r="D561" s="513"/>
      <c r="E561" s="514"/>
      <c r="F561" s="514"/>
      <c r="G561" s="514"/>
      <c r="H561" s="514"/>
      <c r="I561" s="514"/>
      <c r="J561" s="515"/>
      <c r="K561" s="527" t="s">
        <v>161</v>
      </c>
      <c r="L561" s="528"/>
      <c r="M561" s="528"/>
      <c r="N561" s="528"/>
      <c r="O561" s="529"/>
      <c r="P561" s="516" t="s">
        <v>161</v>
      </c>
      <c r="Q561" s="517"/>
      <c r="R561" s="517"/>
      <c r="S561" s="517"/>
      <c r="T561" s="517"/>
      <c r="U561" s="517"/>
      <c r="V561" s="517"/>
      <c r="W561" s="517"/>
      <c r="X561" s="518"/>
      <c r="Y561" s="519">
        <v>0</v>
      </c>
      <c r="Z561" s="520"/>
      <c r="AA561" s="520"/>
      <c r="AB561" s="521">
        <v>0</v>
      </c>
      <c r="AC561" s="522"/>
      <c r="AD561" s="523"/>
      <c r="AE561" s="524" t="s">
        <v>161</v>
      </c>
      <c r="AF561" s="525"/>
      <c r="AG561" s="525"/>
      <c r="AH561" s="525"/>
      <c r="AI561" s="525"/>
      <c r="AJ561" s="525"/>
      <c r="AK561" s="525"/>
      <c r="AL561" s="525"/>
      <c r="AM561" s="526"/>
    </row>
    <row r="562" spans="1:39" ht="39.950000000000003" customHeight="1" x14ac:dyDescent="0.25">
      <c r="A562" s="89">
        <f t="shared" si="8"/>
        <v>550</v>
      </c>
      <c r="B562" s="511" t="s">
        <v>374</v>
      </c>
      <c r="C562" s="512"/>
      <c r="D562" s="513"/>
      <c r="E562" s="514"/>
      <c r="F562" s="514"/>
      <c r="G562" s="514"/>
      <c r="H562" s="514"/>
      <c r="I562" s="514"/>
      <c r="J562" s="515"/>
      <c r="K562" s="527" t="s">
        <v>161</v>
      </c>
      <c r="L562" s="528"/>
      <c r="M562" s="528"/>
      <c r="N562" s="528"/>
      <c r="O562" s="529"/>
      <c r="P562" s="516" t="s">
        <v>161</v>
      </c>
      <c r="Q562" s="517"/>
      <c r="R562" s="517"/>
      <c r="S562" s="517"/>
      <c r="T562" s="517"/>
      <c r="U562" s="517"/>
      <c r="V562" s="517"/>
      <c r="W562" s="517"/>
      <c r="X562" s="518"/>
      <c r="Y562" s="519">
        <v>0</v>
      </c>
      <c r="Z562" s="520"/>
      <c r="AA562" s="520"/>
      <c r="AB562" s="521">
        <v>0</v>
      </c>
      <c r="AC562" s="522"/>
      <c r="AD562" s="523"/>
      <c r="AE562" s="524" t="s">
        <v>161</v>
      </c>
      <c r="AF562" s="525"/>
      <c r="AG562" s="525"/>
      <c r="AH562" s="525"/>
      <c r="AI562" s="525"/>
      <c r="AJ562" s="525"/>
      <c r="AK562" s="525"/>
      <c r="AL562" s="525"/>
      <c r="AM562" s="526"/>
    </row>
    <row r="563" spans="1:39" ht="39.950000000000003" customHeight="1" x14ac:dyDescent="0.25">
      <c r="A563" s="89">
        <f t="shared" si="8"/>
        <v>551</v>
      </c>
      <c r="B563" s="511" t="s">
        <v>374</v>
      </c>
      <c r="C563" s="512"/>
      <c r="D563" s="513"/>
      <c r="E563" s="514"/>
      <c r="F563" s="514"/>
      <c r="G563" s="514"/>
      <c r="H563" s="514"/>
      <c r="I563" s="514"/>
      <c r="J563" s="515"/>
      <c r="K563" s="527" t="s">
        <v>161</v>
      </c>
      <c r="L563" s="528"/>
      <c r="M563" s="528"/>
      <c r="N563" s="528"/>
      <c r="O563" s="529"/>
      <c r="P563" s="516" t="s">
        <v>161</v>
      </c>
      <c r="Q563" s="517"/>
      <c r="R563" s="517"/>
      <c r="S563" s="517"/>
      <c r="T563" s="517"/>
      <c r="U563" s="517"/>
      <c r="V563" s="517"/>
      <c r="W563" s="517"/>
      <c r="X563" s="518"/>
      <c r="Y563" s="519">
        <v>0</v>
      </c>
      <c r="Z563" s="520"/>
      <c r="AA563" s="520"/>
      <c r="AB563" s="521">
        <v>0</v>
      </c>
      <c r="AC563" s="522"/>
      <c r="AD563" s="523"/>
      <c r="AE563" s="524" t="s">
        <v>161</v>
      </c>
      <c r="AF563" s="525"/>
      <c r="AG563" s="525"/>
      <c r="AH563" s="525"/>
      <c r="AI563" s="525"/>
      <c r="AJ563" s="525"/>
      <c r="AK563" s="525"/>
      <c r="AL563" s="525"/>
      <c r="AM563" s="526"/>
    </row>
    <row r="564" spans="1:39" ht="39.950000000000003" customHeight="1" x14ac:dyDescent="0.25">
      <c r="A564" s="89">
        <f t="shared" si="8"/>
        <v>552</v>
      </c>
      <c r="B564" s="511" t="s">
        <v>374</v>
      </c>
      <c r="C564" s="512"/>
      <c r="D564" s="513"/>
      <c r="E564" s="514"/>
      <c r="F564" s="514"/>
      <c r="G564" s="514"/>
      <c r="H564" s="514"/>
      <c r="I564" s="514"/>
      <c r="J564" s="515"/>
      <c r="K564" s="527" t="s">
        <v>161</v>
      </c>
      <c r="L564" s="528"/>
      <c r="M564" s="528"/>
      <c r="N564" s="528"/>
      <c r="O564" s="529"/>
      <c r="P564" s="516" t="s">
        <v>161</v>
      </c>
      <c r="Q564" s="517"/>
      <c r="R564" s="517"/>
      <c r="S564" s="517"/>
      <c r="T564" s="517"/>
      <c r="U564" s="517"/>
      <c r="V564" s="517"/>
      <c r="W564" s="517"/>
      <c r="X564" s="518"/>
      <c r="Y564" s="519">
        <v>0</v>
      </c>
      <c r="Z564" s="520"/>
      <c r="AA564" s="520"/>
      <c r="AB564" s="521">
        <v>0</v>
      </c>
      <c r="AC564" s="522"/>
      <c r="AD564" s="523"/>
      <c r="AE564" s="524" t="s">
        <v>161</v>
      </c>
      <c r="AF564" s="525"/>
      <c r="AG564" s="525"/>
      <c r="AH564" s="525"/>
      <c r="AI564" s="525"/>
      <c r="AJ564" s="525"/>
      <c r="AK564" s="525"/>
      <c r="AL564" s="525"/>
      <c r="AM564" s="526"/>
    </row>
    <row r="565" spans="1:39" ht="39.950000000000003" customHeight="1" x14ac:dyDescent="0.25">
      <c r="A565" s="89">
        <f t="shared" si="8"/>
        <v>553</v>
      </c>
      <c r="B565" s="511" t="s">
        <v>374</v>
      </c>
      <c r="C565" s="512"/>
      <c r="D565" s="513"/>
      <c r="E565" s="514"/>
      <c r="F565" s="514"/>
      <c r="G565" s="514"/>
      <c r="H565" s="514"/>
      <c r="I565" s="514"/>
      <c r="J565" s="515"/>
      <c r="K565" s="527" t="s">
        <v>161</v>
      </c>
      <c r="L565" s="528"/>
      <c r="M565" s="528"/>
      <c r="N565" s="528"/>
      <c r="O565" s="529"/>
      <c r="P565" s="516" t="s">
        <v>161</v>
      </c>
      <c r="Q565" s="517"/>
      <c r="R565" s="517"/>
      <c r="S565" s="517"/>
      <c r="T565" s="517"/>
      <c r="U565" s="517"/>
      <c r="V565" s="517"/>
      <c r="W565" s="517"/>
      <c r="X565" s="518"/>
      <c r="Y565" s="519">
        <v>0</v>
      </c>
      <c r="Z565" s="520"/>
      <c r="AA565" s="520"/>
      <c r="AB565" s="521">
        <v>0</v>
      </c>
      <c r="AC565" s="522"/>
      <c r="AD565" s="523"/>
      <c r="AE565" s="524" t="s">
        <v>161</v>
      </c>
      <c r="AF565" s="525"/>
      <c r="AG565" s="525"/>
      <c r="AH565" s="525"/>
      <c r="AI565" s="525"/>
      <c r="AJ565" s="525"/>
      <c r="AK565" s="525"/>
      <c r="AL565" s="525"/>
      <c r="AM565" s="526"/>
    </row>
    <row r="566" spans="1:39" ht="39.950000000000003" customHeight="1" x14ac:dyDescent="0.25">
      <c r="A566" s="89">
        <f t="shared" si="8"/>
        <v>554</v>
      </c>
      <c r="B566" s="511" t="s">
        <v>374</v>
      </c>
      <c r="C566" s="512"/>
      <c r="D566" s="513"/>
      <c r="E566" s="514"/>
      <c r="F566" s="514"/>
      <c r="G566" s="514"/>
      <c r="H566" s="514"/>
      <c r="I566" s="514"/>
      <c r="J566" s="515"/>
      <c r="K566" s="527" t="s">
        <v>161</v>
      </c>
      <c r="L566" s="528"/>
      <c r="M566" s="528"/>
      <c r="N566" s="528"/>
      <c r="O566" s="529"/>
      <c r="P566" s="516" t="s">
        <v>161</v>
      </c>
      <c r="Q566" s="517"/>
      <c r="R566" s="517"/>
      <c r="S566" s="517"/>
      <c r="T566" s="517"/>
      <c r="U566" s="517"/>
      <c r="V566" s="517"/>
      <c r="W566" s="517"/>
      <c r="X566" s="518"/>
      <c r="Y566" s="519">
        <v>0</v>
      </c>
      <c r="Z566" s="520"/>
      <c r="AA566" s="520"/>
      <c r="AB566" s="521">
        <v>0</v>
      </c>
      <c r="AC566" s="522"/>
      <c r="AD566" s="523"/>
      <c r="AE566" s="524" t="s">
        <v>161</v>
      </c>
      <c r="AF566" s="525"/>
      <c r="AG566" s="525"/>
      <c r="AH566" s="525"/>
      <c r="AI566" s="525"/>
      <c r="AJ566" s="525"/>
      <c r="AK566" s="525"/>
      <c r="AL566" s="525"/>
      <c r="AM566" s="526"/>
    </row>
    <row r="567" spans="1:39" ht="39.950000000000003" customHeight="1" x14ac:dyDescent="0.25">
      <c r="A567" s="89">
        <f t="shared" si="8"/>
        <v>555</v>
      </c>
      <c r="B567" s="511" t="s">
        <v>374</v>
      </c>
      <c r="C567" s="512"/>
      <c r="D567" s="513"/>
      <c r="E567" s="514"/>
      <c r="F567" s="514"/>
      <c r="G567" s="514"/>
      <c r="H567" s="514"/>
      <c r="I567" s="514"/>
      <c r="J567" s="515"/>
      <c r="K567" s="527" t="s">
        <v>161</v>
      </c>
      <c r="L567" s="528"/>
      <c r="M567" s="528"/>
      <c r="N567" s="528"/>
      <c r="O567" s="529"/>
      <c r="P567" s="516" t="s">
        <v>161</v>
      </c>
      <c r="Q567" s="517"/>
      <c r="R567" s="517"/>
      <c r="S567" s="517"/>
      <c r="T567" s="517"/>
      <c r="U567" s="517"/>
      <c r="V567" s="517"/>
      <c r="W567" s="517"/>
      <c r="X567" s="518"/>
      <c r="Y567" s="519">
        <v>0</v>
      </c>
      <c r="Z567" s="520"/>
      <c r="AA567" s="520"/>
      <c r="AB567" s="521">
        <v>0</v>
      </c>
      <c r="AC567" s="522"/>
      <c r="AD567" s="523"/>
      <c r="AE567" s="524" t="s">
        <v>161</v>
      </c>
      <c r="AF567" s="525"/>
      <c r="AG567" s="525"/>
      <c r="AH567" s="525"/>
      <c r="AI567" s="525"/>
      <c r="AJ567" s="525"/>
      <c r="AK567" s="525"/>
      <c r="AL567" s="525"/>
      <c r="AM567" s="526"/>
    </row>
    <row r="568" spans="1:39" ht="39.950000000000003" customHeight="1" x14ac:dyDescent="0.25">
      <c r="A568" s="89">
        <f t="shared" si="8"/>
        <v>556</v>
      </c>
      <c r="B568" s="511" t="s">
        <v>374</v>
      </c>
      <c r="C568" s="512"/>
      <c r="D568" s="513"/>
      <c r="E568" s="514"/>
      <c r="F568" s="514"/>
      <c r="G568" s="514"/>
      <c r="H568" s="514"/>
      <c r="I568" s="514"/>
      <c r="J568" s="515"/>
      <c r="K568" s="527" t="s">
        <v>161</v>
      </c>
      <c r="L568" s="528"/>
      <c r="M568" s="528"/>
      <c r="N568" s="528"/>
      <c r="O568" s="529"/>
      <c r="P568" s="516" t="s">
        <v>161</v>
      </c>
      <c r="Q568" s="517"/>
      <c r="R568" s="517"/>
      <c r="S568" s="517"/>
      <c r="T568" s="517"/>
      <c r="U568" s="517"/>
      <c r="V568" s="517"/>
      <c r="W568" s="517"/>
      <c r="X568" s="518"/>
      <c r="Y568" s="519">
        <v>0</v>
      </c>
      <c r="Z568" s="520"/>
      <c r="AA568" s="520"/>
      <c r="AB568" s="521">
        <v>0</v>
      </c>
      <c r="AC568" s="522"/>
      <c r="AD568" s="523"/>
      <c r="AE568" s="524" t="s">
        <v>161</v>
      </c>
      <c r="AF568" s="525"/>
      <c r="AG568" s="525"/>
      <c r="AH568" s="525"/>
      <c r="AI568" s="525"/>
      <c r="AJ568" s="525"/>
      <c r="AK568" s="525"/>
      <c r="AL568" s="525"/>
      <c r="AM568" s="526"/>
    </row>
    <row r="569" spans="1:39" ht="39.950000000000003" customHeight="1" x14ac:dyDescent="0.25">
      <c r="A569" s="89">
        <f t="shared" si="8"/>
        <v>557</v>
      </c>
      <c r="B569" s="511" t="s">
        <v>374</v>
      </c>
      <c r="C569" s="512"/>
      <c r="D569" s="513"/>
      <c r="E569" s="514"/>
      <c r="F569" s="514"/>
      <c r="G569" s="514"/>
      <c r="H569" s="514"/>
      <c r="I569" s="514"/>
      <c r="J569" s="515"/>
      <c r="K569" s="527" t="s">
        <v>161</v>
      </c>
      <c r="L569" s="528"/>
      <c r="M569" s="528"/>
      <c r="N569" s="528"/>
      <c r="O569" s="529"/>
      <c r="P569" s="516" t="s">
        <v>161</v>
      </c>
      <c r="Q569" s="517"/>
      <c r="R569" s="517"/>
      <c r="S569" s="517"/>
      <c r="T569" s="517"/>
      <c r="U569" s="517"/>
      <c r="V569" s="517"/>
      <c r="W569" s="517"/>
      <c r="X569" s="518"/>
      <c r="Y569" s="519">
        <v>0</v>
      </c>
      <c r="Z569" s="520"/>
      <c r="AA569" s="520"/>
      <c r="AB569" s="521">
        <v>0</v>
      </c>
      <c r="AC569" s="522"/>
      <c r="AD569" s="523"/>
      <c r="AE569" s="524" t="s">
        <v>161</v>
      </c>
      <c r="AF569" s="525"/>
      <c r="AG569" s="525"/>
      <c r="AH569" s="525"/>
      <c r="AI569" s="525"/>
      <c r="AJ569" s="525"/>
      <c r="AK569" s="525"/>
      <c r="AL569" s="525"/>
      <c r="AM569" s="526"/>
    </row>
    <row r="570" spans="1:39" ht="39.950000000000003" customHeight="1" x14ac:dyDescent="0.25">
      <c r="A570" s="89">
        <f t="shared" si="8"/>
        <v>558</v>
      </c>
      <c r="B570" s="511" t="s">
        <v>374</v>
      </c>
      <c r="C570" s="512"/>
      <c r="D570" s="513"/>
      <c r="E570" s="514"/>
      <c r="F570" s="514"/>
      <c r="G570" s="514"/>
      <c r="H570" s="514"/>
      <c r="I570" s="514"/>
      <c r="J570" s="515"/>
      <c r="K570" s="527" t="s">
        <v>161</v>
      </c>
      <c r="L570" s="528"/>
      <c r="M570" s="528"/>
      <c r="N570" s="528"/>
      <c r="O570" s="529"/>
      <c r="P570" s="516" t="s">
        <v>161</v>
      </c>
      <c r="Q570" s="517"/>
      <c r="R570" s="517"/>
      <c r="S570" s="517"/>
      <c r="T570" s="517"/>
      <c r="U570" s="517"/>
      <c r="V570" s="517"/>
      <c r="W570" s="517"/>
      <c r="X570" s="518"/>
      <c r="Y570" s="519">
        <v>0</v>
      </c>
      <c r="Z570" s="520"/>
      <c r="AA570" s="520"/>
      <c r="AB570" s="521">
        <v>0</v>
      </c>
      <c r="AC570" s="522"/>
      <c r="AD570" s="523"/>
      <c r="AE570" s="524" t="s">
        <v>161</v>
      </c>
      <c r="AF570" s="525"/>
      <c r="AG570" s="525"/>
      <c r="AH570" s="525"/>
      <c r="AI570" s="525"/>
      <c r="AJ570" s="525"/>
      <c r="AK570" s="525"/>
      <c r="AL570" s="525"/>
      <c r="AM570" s="526"/>
    </row>
    <row r="571" spans="1:39" ht="39.950000000000003" customHeight="1" x14ac:dyDescent="0.25">
      <c r="A571" s="89">
        <f t="shared" si="8"/>
        <v>559</v>
      </c>
      <c r="B571" s="511" t="s">
        <v>374</v>
      </c>
      <c r="C571" s="512"/>
      <c r="D571" s="513"/>
      <c r="E571" s="514"/>
      <c r="F571" s="514"/>
      <c r="G571" s="514"/>
      <c r="H571" s="514"/>
      <c r="I571" s="514"/>
      <c r="J571" s="515"/>
      <c r="K571" s="527" t="s">
        <v>161</v>
      </c>
      <c r="L571" s="528"/>
      <c r="M571" s="528"/>
      <c r="N571" s="528"/>
      <c r="O571" s="529"/>
      <c r="P571" s="516" t="s">
        <v>161</v>
      </c>
      <c r="Q571" s="517"/>
      <c r="R571" s="517"/>
      <c r="S571" s="517"/>
      <c r="T571" s="517"/>
      <c r="U571" s="517"/>
      <c r="V571" s="517"/>
      <c r="W571" s="517"/>
      <c r="X571" s="518"/>
      <c r="Y571" s="519">
        <v>0</v>
      </c>
      <c r="Z571" s="520"/>
      <c r="AA571" s="520"/>
      <c r="AB571" s="521">
        <v>0</v>
      </c>
      <c r="AC571" s="522"/>
      <c r="AD571" s="523"/>
      <c r="AE571" s="524" t="s">
        <v>161</v>
      </c>
      <c r="AF571" s="525"/>
      <c r="AG571" s="525"/>
      <c r="AH571" s="525"/>
      <c r="AI571" s="525"/>
      <c r="AJ571" s="525"/>
      <c r="AK571" s="525"/>
      <c r="AL571" s="525"/>
      <c r="AM571" s="526"/>
    </row>
    <row r="572" spans="1:39" ht="39.950000000000003" customHeight="1" x14ac:dyDescent="0.25">
      <c r="A572" s="89">
        <f t="shared" si="8"/>
        <v>560</v>
      </c>
      <c r="B572" s="511" t="s">
        <v>374</v>
      </c>
      <c r="C572" s="512"/>
      <c r="D572" s="513"/>
      <c r="E572" s="514"/>
      <c r="F572" s="514"/>
      <c r="G572" s="514"/>
      <c r="H572" s="514"/>
      <c r="I572" s="514"/>
      <c r="J572" s="515"/>
      <c r="K572" s="527" t="s">
        <v>161</v>
      </c>
      <c r="L572" s="528"/>
      <c r="M572" s="528"/>
      <c r="N572" s="528"/>
      <c r="O572" s="529"/>
      <c r="P572" s="516" t="s">
        <v>161</v>
      </c>
      <c r="Q572" s="517"/>
      <c r="R572" s="517"/>
      <c r="S572" s="517"/>
      <c r="T572" s="517"/>
      <c r="U572" s="517"/>
      <c r="V572" s="517"/>
      <c r="W572" s="517"/>
      <c r="X572" s="518"/>
      <c r="Y572" s="519">
        <v>0</v>
      </c>
      <c r="Z572" s="520"/>
      <c r="AA572" s="520"/>
      <c r="AB572" s="521">
        <v>0</v>
      </c>
      <c r="AC572" s="522"/>
      <c r="AD572" s="523"/>
      <c r="AE572" s="524" t="s">
        <v>161</v>
      </c>
      <c r="AF572" s="525"/>
      <c r="AG572" s="525"/>
      <c r="AH572" s="525"/>
      <c r="AI572" s="525"/>
      <c r="AJ572" s="525"/>
      <c r="AK572" s="525"/>
      <c r="AL572" s="525"/>
      <c r="AM572" s="526"/>
    </row>
    <row r="573" spans="1:39" ht="39.950000000000003" customHeight="1" x14ac:dyDescent="0.25">
      <c r="A573" s="89">
        <f t="shared" si="8"/>
        <v>561</v>
      </c>
      <c r="B573" s="511" t="s">
        <v>374</v>
      </c>
      <c r="C573" s="512"/>
      <c r="D573" s="513"/>
      <c r="E573" s="514"/>
      <c r="F573" s="514"/>
      <c r="G573" s="514"/>
      <c r="H573" s="514"/>
      <c r="I573" s="514"/>
      <c r="J573" s="515"/>
      <c r="K573" s="527" t="s">
        <v>161</v>
      </c>
      <c r="L573" s="528"/>
      <c r="M573" s="528"/>
      <c r="N573" s="528"/>
      <c r="O573" s="529"/>
      <c r="P573" s="516" t="s">
        <v>161</v>
      </c>
      <c r="Q573" s="517"/>
      <c r="R573" s="517"/>
      <c r="S573" s="517"/>
      <c r="T573" s="517"/>
      <c r="U573" s="517"/>
      <c r="V573" s="517"/>
      <c r="W573" s="517"/>
      <c r="X573" s="518"/>
      <c r="Y573" s="519">
        <v>0</v>
      </c>
      <c r="Z573" s="520"/>
      <c r="AA573" s="520"/>
      <c r="AB573" s="521">
        <v>0</v>
      </c>
      <c r="AC573" s="522"/>
      <c r="AD573" s="523"/>
      <c r="AE573" s="524" t="s">
        <v>161</v>
      </c>
      <c r="AF573" s="525"/>
      <c r="AG573" s="525"/>
      <c r="AH573" s="525"/>
      <c r="AI573" s="525"/>
      <c r="AJ573" s="525"/>
      <c r="AK573" s="525"/>
      <c r="AL573" s="525"/>
      <c r="AM573" s="526"/>
    </row>
    <row r="574" spans="1:39" ht="39.950000000000003" customHeight="1" x14ac:dyDescent="0.25">
      <c r="A574" s="89">
        <f t="shared" si="8"/>
        <v>562</v>
      </c>
      <c r="B574" s="511" t="s">
        <v>374</v>
      </c>
      <c r="C574" s="512"/>
      <c r="D574" s="513"/>
      <c r="E574" s="514"/>
      <c r="F574" s="514"/>
      <c r="G574" s="514"/>
      <c r="H574" s="514"/>
      <c r="I574" s="514"/>
      <c r="J574" s="515"/>
      <c r="K574" s="527" t="s">
        <v>161</v>
      </c>
      <c r="L574" s="528"/>
      <c r="M574" s="528"/>
      <c r="N574" s="528"/>
      <c r="O574" s="529"/>
      <c r="P574" s="516" t="s">
        <v>161</v>
      </c>
      <c r="Q574" s="517"/>
      <c r="R574" s="517"/>
      <c r="S574" s="517"/>
      <c r="T574" s="517"/>
      <c r="U574" s="517"/>
      <c r="V574" s="517"/>
      <c r="W574" s="517"/>
      <c r="X574" s="518"/>
      <c r="Y574" s="519">
        <v>0</v>
      </c>
      <c r="Z574" s="520"/>
      <c r="AA574" s="520"/>
      <c r="AB574" s="521">
        <v>0</v>
      </c>
      <c r="AC574" s="522"/>
      <c r="AD574" s="523"/>
      <c r="AE574" s="524" t="s">
        <v>161</v>
      </c>
      <c r="AF574" s="525"/>
      <c r="AG574" s="525"/>
      <c r="AH574" s="525"/>
      <c r="AI574" s="525"/>
      <c r="AJ574" s="525"/>
      <c r="AK574" s="525"/>
      <c r="AL574" s="525"/>
      <c r="AM574" s="526"/>
    </row>
    <row r="575" spans="1:39" ht="39.950000000000003" customHeight="1" x14ac:dyDescent="0.25">
      <c r="A575" s="89">
        <f t="shared" si="8"/>
        <v>563</v>
      </c>
      <c r="B575" s="511" t="s">
        <v>374</v>
      </c>
      <c r="C575" s="512"/>
      <c r="D575" s="513"/>
      <c r="E575" s="514"/>
      <c r="F575" s="514"/>
      <c r="G575" s="514"/>
      <c r="H575" s="514"/>
      <c r="I575" s="514"/>
      <c r="J575" s="515"/>
      <c r="K575" s="527" t="s">
        <v>161</v>
      </c>
      <c r="L575" s="528"/>
      <c r="M575" s="528"/>
      <c r="N575" s="528"/>
      <c r="O575" s="529"/>
      <c r="P575" s="516" t="s">
        <v>161</v>
      </c>
      <c r="Q575" s="517"/>
      <c r="R575" s="517"/>
      <c r="S575" s="517"/>
      <c r="T575" s="517"/>
      <c r="U575" s="517"/>
      <c r="V575" s="517"/>
      <c r="W575" s="517"/>
      <c r="X575" s="518"/>
      <c r="Y575" s="519">
        <v>0</v>
      </c>
      <c r="Z575" s="520"/>
      <c r="AA575" s="520"/>
      <c r="AB575" s="521">
        <v>0</v>
      </c>
      <c r="AC575" s="522"/>
      <c r="AD575" s="523"/>
      <c r="AE575" s="524" t="s">
        <v>161</v>
      </c>
      <c r="AF575" s="525"/>
      <c r="AG575" s="525"/>
      <c r="AH575" s="525"/>
      <c r="AI575" s="525"/>
      <c r="AJ575" s="525"/>
      <c r="AK575" s="525"/>
      <c r="AL575" s="525"/>
      <c r="AM575" s="526"/>
    </row>
    <row r="576" spans="1:39" ht="39.950000000000003" customHeight="1" x14ac:dyDescent="0.25">
      <c r="A576" s="89">
        <f t="shared" si="8"/>
        <v>564</v>
      </c>
      <c r="B576" s="511" t="s">
        <v>374</v>
      </c>
      <c r="C576" s="512"/>
      <c r="D576" s="513"/>
      <c r="E576" s="514"/>
      <c r="F576" s="514"/>
      <c r="G576" s="514"/>
      <c r="H576" s="514"/>
      <c r="I576" s="514"/>
      <c r="J576" s="515"/>
      <c r="K576" s="527" t="s">
        <v>161</v>
      </c>
      <c r="L576" s="528"/>
      <c r="M576" s="528"/>
      <c r="N576" s="528"/>
      <c r="O576" s="529"/>
      <c r="P576" s="516" t="s">
        <v>161</v>
      </c>
      <c r="Q576" s="517"/>
      <c r="R576" s="517"/>
      <c r="S576" s="517"/>
      <c r="T576" s="517"/>
      <c r="U576" s="517"/>
      <c r="V576" s="517"/>
      <c r="W576" s="517"/>
      <c r="X576" s="518"/>
      <c r="Y576" s="519">
        <v>0</v>
      </c>
      <c r="Z576" s="520"/>
      <c r="AA576" s="520"/>
      <c r="AB576" s="521">
        <v>0</v>
      </c>
      <c r="AC576" s="522"/>
      <c r="AD576" s="523"/>
      <c r="AE576" s="524" t="s">
        <v>161</v>
      </c>
      <c r="AF576" s="525"/>
      <c r="AG576" s="525"/>
      <c r="AH576" s="525"/>
      <c r="AI576" s="525"/>
      <c r="AJ576" s="525"/>
      <c r="AK576" s="525"/>
      <c r="AL576" s="525"/>
      <c r="AM576" s="526"/>
    </row>
    <row r="577" spans="1:39" ht="39.950000000000003" customHeight="1" x14ac:dyDescent="0.25">
      <c r="A577" s="89">
        <f t="shared" si="8"/>
        <v>565</v>
      </c>
      <c r="B577" s="511" t="s">
        <v>374</v>
      </c>
      <c r="C577" s="512"/>
      <c r="D577" s="513"/>
      <c r="E577" s="514"/>
      <c r="F577" s="514"/>
      <c r="G577" s="514"/>
      <c r="H577" s="514"/>
      <c r="I577" s="514"/>
      <c r="J577" s="515"/>
      <c r="K577" s="527" t="s">
        <v>161</v>
      </c>
      <c r="L577" s="528"/>
      <c r="M577" s="528"/>
      <c r="N577" s="528"/>
      <c r="O577" s="529"/>
      <c r="P577" s="516" t="s">
        <v>161</v>
      </c>
      <c r="Q577" s="517"/>
      <c r="R577" s="517"/>
      <c r="S577" s="517"/>
      <c r="T577" s="517"/>
      <c r="U577" s="517"/>
      <c r="V577" s="517"/>
      <c r="W577" s="517"/>
      <c r="X577" s="518"/>
      <c r="Y577" s="519">
        <v>0</v>
      </c>
      <c r="Z577" s="520"/>
      <c r="AA577" s="520"/>
      <c r="AB577" s="521">
        <v>0</v>
      </c>
      <c r="AC577" s="522"/>
      <c r="AD577" s="523"/>
      <c r="AE577" s="524" t="s">
        <v>161</v>
      </c>
      <c r="AF577" s="525"/>
      <c r="AG577" s="525"/>
      <c r="AH577" s="525"/>
      <c r="AI577" s="525"/>
      <c r="AJ577" s="525"/>
      <c r="AK577" s="525"/>
      <c r="AL577" s="525"/>
      <c r="AM577" s="526"/>
    </row>
    <row r="578" spans="1:39" ht="39.950000000000003" customHeight="1" x14ac:dyDescent="0.25">
      <c r="A578" s="89">
        <f t="shared" si="8"/>
        <v>566</v>
      </c>
      <c r="B578" s="511" t="s">
        <v>374</v>
      </c>
      <c r="C578" s="512"/>
      <c r="D578" s="513"/>
      <c r="E578" s="514"/>
      <c r="F578" s="514"/>
      <c r="G578" s="514"/>
      <c r="H578" s="514"/>
      <c r="I578" s="514"/>
      <c r="J578" s="515"/>
      <c r="K578" s="527" t="s">
        <v>161</v>
      </c>
      <c r="L578" s="528"/>
      <c r="M578" s="528"/>
      <c r="N578" s="528"/>
      <c r="O578" s="529"/>
      <c r="P578" s="516" t="s">
        <v>161</v>
      </c>
      <c r="Q578" s="517"/>
      <c r="R578" s="517"/>
      <c r="S578" s="517"/>
      <c r="T578" s="517"/>
      <c r="U578" s="517"/>
      <c r="V578" s="517"/>
      <c r="W578" s="517"/>
      <c r="X578" s="518"/>
      <c r="Y578" s="519">
        <v>0</v>
      </c>
      <c r="Z578" s="520"/>
      <c r="AA578" s="520"/>
      <c r="AB578" s="521">
        <v>0</v>
      </c>
      <c r="AC578" s="522"/>
      <c r="AD578" s="523"/>
      <c r="AE578" s="524" t="s">
        <v>161</v>
      </c>
      <c r="AF578" s="525"/>
      <c r="AG578" s="525"/>
      <c r="AH578" s="525"/>
      <c r="AI578" s="525"/>
      <c r="AJ578" s="525"/>
      <c r="AK578" s="525"/>
      <c r="AL578" s="525"/>
      <c r="AM578" s="526"/>
    </row>
    <row r="579" spans="1:39" ht="39.950000000000003" customHeight="1" x14ac:dyDescent="0.25">
      <c r="A579" s="89">
        <f t="shared" si="8"/>
        <v>567</v>
      </c>
      <c r="B579" s="511" t="s">
        <v>374</v>
      </c>
      <c r="C579" s="512"/>
      <c r="D579" s="513"/>
      <c r="E579" s="514"/>
      <c r="F579" s="514"/>
      <c r="G579" s="514"/>
      <c r="H579" s="514"/>
      <c r="I579" s="514"/>
      <c r="J579" s="515"/>
      <c r="K579" s="527" t="s">
        <v>161</v>
      </c>
      <c r="L579" s="528"/>
      <c r="M579" s="528"/>
      <c r="N579" s="528"/>
      <c r="O579" s="529"/>
      <c r="P579" s="516" t="s">
        <v>161</v>
      </c>
      <c r="Q579" s="517"/>
      <c r="R579" s="517"/>
      <c r="S579" s="517"/>
      <c r="T579" s="517"/>
      <c r="U579" s="517"/>
      <c r="V579" s="517"/>
      <c r="W579" s="517"/>
      <c r="X579" s="518"/>
      <c r="Y579" s="519">
        <v>0</v>
      </c>
      <c r="Z579" s="520"/>
      <c r="AA579" s="520"/>
      <c r="AB579" s="521">
        <v>0</v>
      </c>
      <c r="AC579" s="522"/>
      <c r="AD579" s="523"/>
      <c r="AE579" s="524" t="s">
        <v>161</v>
      </c>
      <c r="AF579" s="525"/>
      <c r="AG579" s="525"/>
      <c r="AH579" s="525"/>
      <c r="AI579" s="525"/>
      <c r="AJ579" s="525"/>
      <c r="AK579" s="525"/>
      <c r="AL579" s="525"/>
      <c r="AM579" s="526"/>
    </row>
    <row r="580" spans="1:39" ht="39.950000000000003" customHeight="1" x14ac:dyDescent="0.25">
      <c r="A580" s="89">
        <f t="shared" si="8"/>
        <v>568</v>
      </c>
      <c r="B580" s="511" t="s">
        <v>374</v>
      </c>
      <c r="C580" s="512"/>
      <c r="D580" s="513"/>
      <c r="E580" s="514"/>
      <c r="F580" s="514"/>
      <c r="G580" s="514"/>
      <c r="H580" s="514"/>
      <c r="I580" s="514"/>
      <c r="J580" s="515"/>
      <c r="K580" s="527" t="s">
        <v>161</v>
      </c>
      <c r="L580" s="528"/>
      <c r="M580" s="528"/>
      <c r="N580" s="528"/>
      <c r="O580" s="529"/>
      <c r="P580" s="516" t="s">
        <v>161</v>
      </c>
      <c r="Q580" s="517"/>
      <c r="R580" s="517"/>
      <c r="S580" s="517"/>
      <c r="T580" s="517"/>
      <c r="U580" s="517"/>
      <c r="V580" s="517"/>
      <c r="W580" s="517"/>
      <c r="X580" s="518"/>
      <c r="Y580" s="519">
        <v>0</v>
      </c>
      <c r="Z580" s="520"/>
      <c r="AA580" s="520"/>
      <c r="AB580" s="521">
        <v>0</v>
      </c>
      <c r="AC580" s="522"/>
      <c r="AD580" s="523"/>
      <c r="AE580" s="524" t="s">
        <v>161</v>
      </c>
      <c r="AF580" s="525"/>
      <c r="AG580" s="525"/>
      <c r="AH580" s="525"/>
      <c r="AI580" s="525"/>
      <c r="AJ580" s="525"/>
      <c r="AK580" s="525"/>
      <c r="AL580" s="525"/>
      <c r="AM580" s="526"/>
    </row>
    <row r="581" spans="1:39" ht="39.950000000000003" customHeight="1" x14ac:dyDescent="0.25">
      <c r="A581" s="89">
        <f t="shared" si="8"/>
        <v>569</v>
      </c>
      <c r="B581" s="511" t="s">
        <v>374</v>
      </c>
      <c r="C581" s="512"/>
      <c r="D581" s="513"/>
      <c r="E581" s="514"/>
      <c r="F581" s="514"/>
      <c r="G581" s="514"/>
      <c r="H581" s="514"/>
      <c r="I581" s="514"/>
      <c r="J581" s="515"/>
      <c r="K581" s="527" t="s">
        <v>161</v>
      </c>
      <c r="L581" s="528"/>
      <c r="M581" s="528"/>
      <c r="N581" s="528"/>
      <c r="O581" s="529"/>
      <c r="P581" s="516" t="s">
        <v>161</v>
      </c>
      <c r="Q581" s="517"/>
      <c r="R581" s="517"/>
      <c r="S581" s="517"/>
      <c r="T581" s="517"/>
      <c r="U581" s="517"/>
      <c r="V581" s="517"/>
      <c r="W581" s="517"/>
      <c r="X581" s="518"/>
      <c r="Y581" s="519">
        <v>0</v>
      </c>
      <c r="Z581" s="520"/>
      <c r="AA581" s="520"/>
      <c r="AB581" s="521">
        <v>0</v>
      </c>
      <c r="AC581" s="522"/>
      <c r="AD581" s="523"/>
      <c r="AE581" s="524" t="s">
        <v>161</v>
      </c>
      <c r="AF581" s="525"/>
      <c r="AG581" s="525"/>
      <c r="AH581" s="525"/>
      <c r="AI581" s="525"/>
      <c r="AJ581" s="525"/>
      <c r="AK581" s="525"/>
      <c r="AL581" s="525"/>
      <c r="AM581" s="526"/>
    </row>
    <row r="582" spans="1:39" ht="39.950000000000003" customHeight="1" x14ac:dyDescent="0.25">
      <c r="A582" s="89">
        <f t="shared" si="8"/>
        <v>570</v>
      </c>
      <c r="B582" s="511" t="s">
        <v>374</v>
      </c>
      <c r="C582" s="512"/>
      <c r="D582" s="513"/>
      <c r="E582" s="514"/>
      <c r="F582" s="514"/>
      <c r="G582" s="514"/>
      <c r="H582" s="514"/>
      <c r="I582" s="514"/>
      <c r="J582" s="515"/>
      <c r="K582" s="527" t="s">
        <v>161</v>
      </c>
      <c r="L582" s="528"/>
      <c r="M582" s="528"/>
      <c r="N582" s="528"/>
      <c r="O582" s="529"/>
      <c r="P582" s="516" t="s">
        <v>161</v>
      </c>
      <c r="Q582" s="517"/>
      <c r="R582" s="517"/>
      <c r="S582" s="517"/>
      <c r="T582" s="517"/>
      <c r="U582" s="517"/>
      <c r="V582" s="517"/>
      <c r="W582" s="517"/>
      <c r="X582" s="518"/>
      <c r="Y582" s="519">
        <v>0</v>
      </c>
      <c r="Z582" s="520"/>
      <c r="AA582" s="520"/>
      <c r="AB582" s="521">
        <v>0</v>
      </c>
      <c r="AC582" s="522"/>
      <c r="AD582" s="523"/>
      <c r="AE582" s="524" t="s">
        <v>161</v>
      </c>
      <c r="AF582" s="525"/>
      <c r="AG582" s="525"/>
      <c r="AH582" s="525"/>
      <c r="AI582" s="525"/>
      <c r="AJ582" s="525"/>
      <c r="AK582" s="525"/>
      <c r="AL582" s="525"/>
      <c r="AM582" s="526"/>
    </row>
    <row r="583" spans="1:39" ht="39.950000000000003" customHeight="1" x14ac:dyDescent="0.25">
      <c r="A583" s="89">
        <f t="shared" si="8"/>
        <v>571</v>
      </c>
      <c r="B583" s="511" t="s">
        <v>374</v>
      </c>
      <c r="C583" s="512"/>
      <c r="D583" s="513"/>
      <c r="E583" s="514"/>
      <c r="F583" s="514"/>
      <c r="G583" s="514"/>
      <c r="H583" s="514"/>
      <c r="I583" s="514"/>
      <c r="J583" s="515"/>
      <c r="K583" s="527" t="s">
        <v>161</v>
      </c>
      <c r="L583" s="528"/>
      <c r="M583" s="528"/>
      <c r="N583" s="528"/>
      <c r="O583" s="529"/>
      <c r="P583" s="516" t="s">
        <v>161</v>
      </c>
      <c r="Q583" s="517"/>
      <c r="R583" s="517"/>
      <c r="S583" s="517"/>
      <c r="T583" s="517"/>
      <c r="U583" s="517"/>
      <c r="V583" s="517"/>
      <c r="W583" s="517"/>
      <c r="X583" s="518"/>
      <c r="Y583" s="519">
        <v>0</v>
      </c>
      <c r="Z583" s="520"/>
      <c r="AA583" s="520"/>
      <c r="AB583" s="521">
        <v>0</v>
      </c>
      <c r="AC583" s="522"/>
      <c r="AD583" s="523"/>
      <c r="AE583" s="524" t="s">
        <v>161</v>
      </c>
      <c r="AF583" s="525"/>
      <c r="AG583" s="525"/>
      <c r="AH583" s="525"/>
      <c r="AI583" s="525"/>
      <c r="AJ583" s="525"/>
      <c r="AK583" s="525"/>
      <c r="AL583" s="525"/>
      <c r="AM583" s="526"/>
    </row>
    <row r="584" spans="1:39" ht="39.950000000000003" customHeight="1" x14ac:dyDescent="0.25">
      <c r="A584" s="89">
        <f t="shared" si="8"/>
        <v>572</v>
      </c>
      <c r="B584" s="511" t="s">
        <v>374</v>
      </c>
      <c r="C584" s="512"/>
      <c r="D584" s="513"/>
      <c r="E584" s="514"/>
      <c r="F584" s="514"/>
      <c r="G584" s="514"/>
      <c r="H584" s="514"/>
      <c r="I584" s="514"/>
      <c r="J584" s="515"/>
      <c r="K584" s="527" t="s">
        <v>161</v>
      </c>
      <c r="L584" s="528"/>
      <c r="M584" s="528"/>
      <c r="N584" s="528"/>
      <c r="O584" s="529"/>
      <c r="P584" s="516" t="s">
        <v>161</v>
      </c>
      <c r="Q584" s="517"/>
      <c r="R584" s="517"/>
      <c r="S584" s="517"/>
      <c r="T584" s="517"/>
      <c r="U584" s="517"/>
      <c r="V584" s="517"/>
      <c r="W584" s="517"/>
      <c r="X584" s="518"/>
      <c r="Y584" s="519">
        <v>0</v>
      </c>
      <c r="Z584" s="520"/>
      <c r="AA584" s="520"/>
      <c r="AB584" s="521">
        <v>0</v>
      </c>
      <c r="AC584" s="522"/>
      <c r="AD584" s="523"/>
      <c r="AE584" s="524" t="s">
        <v>161</v>
      </c>
      <c r="AF584" s="525"/>
      <c r="AG584" s="525"/>
      <c r="AH584" s="525"/>
      <c r="AI584" s="525"/>
      <c r="AJ584" s="525"/>
      <c r="AK584" s="525"/>
      <c r="AL584" s="525"/>
      <c r="AM584" s="526"/>
    </row>
    <row r="585" spans="1:39" ht="39.950000000000003" customHeight="1" x14ac:dyDescent="0.25">
      <c r="A585" s="89">
        <f t="shared" si="8"/>
        <v>573</v>
      </c>
      <c r="B585" s="511" t="s">
        <v>374</v>
      </c>
      <c r="C585" s="512"/>
      <c r="D585" s="513"/>
      <c r="E585" s="514"/>
      <c r="F585" s="514"/>
      <c r="G585" s="514"/>
      <c r="H585" s="514"/>
      <c r="I585" s="514"/>
      <c r="J585" s="515"/>
      <c r="K585" s="527" t="s">
        <v>161</v>
      </c>
      <c r="L585" s="528"/>
      <c r="M585" s="528"/>
      <c r="N585" s="528"/>
      <c r="O585" s="529"/>
      <c r="P585" s="516" t="s">
        <v>161</v>
      </c>
      <c r="Q585" s="517"/>
      <c r="R585" s="517"/>
      <c r="S585" s="517"/>
      <c r="T585" s="517"/>
      <c r="U585" s="517"/>
      <c r="V585" s="517"/>
      <c r="W585" s="517"/>
      <c r="X585" s="518"/>
      <c r="Y585" s="519">
        <v>0</v>
      </c>
      <c r="Z585" s="520"/>
      <c r="AA585" s="520"/>
      <c r="AB585" s="521">
        <v>0</v>
      </c>
      <c r="AC585" s="522"/>
      <c r="AD585" s="523"/>
      <c r="AE585" s="524" t="s">
        <v>161</v>
      </c>
      <c r="AF585" s="525"/>
      <c r="AG585" s="525"/>
      <c r="AH585" s="525"/>
      <c r="AI585" s="525"/>
      <c r="AJ585" s="525"/>
      <c r="AK585" s="525"/>
      <c r="AL585" s="525"/>
      <c r="AM585" s="526"/>
    </row>
    <row r="586" spans="1:39" ht="39.950000000000003" customHeight="1" x14ac:dyDescent="0.25">
      <c r="A586" s="89">
        <f t="shared" si="8"/>
        <v>574</v>
      </c>
      <c r="B586" s="511" t="s">
        <v>374</v>
      </c>
      <c r="C586" s="512"/>
      <c r="D586" s="513"/>
      <c r="E586" s="514"/>
      <c r="F586" s="514"/>
      <c r="G586" s="514"/>
      <c r="H586" s="514"/>
      <c r="I586" s="514"/>
      <c r="J586" s="515"/>
      <c r="K586" s="527" t="s">
        <v>161</v>
      </c>
      <c r="L586" s="528"/>
      <c r="M586" s="528"/>
      <c r="N586" s="528"/>
      <c r="O586" s="529"/>
      <c r="P586" s="516" t="s">
        <v>161</v>
      </c>
      <c r="Q586" s="517"/>
      <c r="R586" s="517"/>
      <c r="S586" s="517"/>
      <c r="T586" s="517"/>
      <c r="U586" s="517"/>
      <c r="V586" s="517"/>
      <c r="W586" s="517"/>
      <c r="X586" s="518"/>
      <c r="Y586" s="519">
        <v>0</v>
      </c>
      <c r="Z586" s="520"/>
      <c r="AA586" s="520"/>
      <c r="AB586" s="521">
        <v>0</v>
      </c>
      <c r="AC586" s="522"/>
      <c r="AD586" s="523"/>
      <c r="AE586" s="524" t="s">
        <v>161</v>
      </c>
      <c r="AF586" s="525"/>
      <c r="AG586" s="525"/>
      <c r="AH586" s="525"/>
      <c r="AI586" s="525"/>
      <c r="AJ586" s="525"/>
      <c r="AK586" s="525"/>
      <c r="AL586" s="525"/>
      <c r="AM586" s="526"/>
    </row>
    <row r="587" spans="1:39" ht="39.950000000000003" customHeight="1" x14ac:dyDescent="0.25">
      <c r="A587" s="89">
        <f t="shared" si="8"/>
        <v>575</v>
      </c>
      <c r="B587" s="511" t="s">
        <v>374</v>
      </c>
      <c r="C587" s="512"/>
      <c r="D587" s="513"/>
      <c r="E587" s="514"/>
      <c r="F587" s="514"/>
      <c r="G587" s="514"/>
      <c r="H587" s="514"/>
      <c r="I587" s="514"/>
      <c r="J587" s="515"/>
      <c r="K587" s="527" t="s">
        <v>161</v>
      </c>
      <c r="L587" s="528"/>
      <c r="M587" s="528"/>
      <c r="N587" s="528"/>
      <c r="O587" s="529"/>
      <c r="P587" s="516" t="s">
        <v>161</v>
      </c>
      <c r="Q587" s="517"/>
      <c r="R587" s="517"/>
      <c r="S587" s="517"/>
      <c r="T587" s="517"/>
      <c r="U587" s="517"/>
      <c r="V587" s="517"/>
      <c r="W587" s="517"/>
      <c r="X587" s="518"/>
      <c r="Y587" s="519">
        <v>0</v>
      </c>
      <c r="Z587" s="520"/>
      <c r="AA587" s="520"/>
      <c r="AB587" s="521">
        <v>0</v>
      </c>
      <c r="AC587" s="522"/>
      <c r="AD587" s="523"/>
      <c r="AE587" s="524" t="s">
        <v>161</v>
      </c>
      <c r="AF587" s="525"/>
      <c r="AG587" s="525"/>
      <c r="AH587" s="525"/>
      <c r="AI587" s="525"/>
      <c r="AJ587" s="525"/>
      <c r="AK587" s="525"/>
      <c r="AL587" s="525"/>
      <c r="AM587" s="526"/>
    </row>
    <row r="588" spans="1:39" ht="39.950000000000003" customHeight="1" x14ac:dyDescent="0.25">
      <c r="A588" s="89">
        <f t="shared" si="8"/>
        <v>576</v>
      </c>
      <c r="B588" s="511" t="s">
        <v>374</v>
      </c>
      <c r="C588" s="512"/>
      <c r="D588" s="513"/>
      <c r="E588" s="514"/>
      <c r="F588" s="514"/>
      <c r="G588" s="514"/>
      <c r="H588" s="514"/>
      <c r="I588" s="514"/>
      <c r="J588" s="515"/>
      <c r="K588" s="527" t="s">
        <v>161</v>
      </c>
      <c r="L588" s="528"/>
      <c r="M588" s="528"/>
      <c r="N588" s="528"/>
      <c r="O588" s="529"/>
      <c r="P588" s="516" t="s">
        <v>161</v>
      </c>
      <c r="Q588" s="517"/>
      <c r="R588" s="517"/>
      <c r="S588" s="517"/>
      <c r="T588" s="517"/>
      <c r="U588" s="517"/>
      <c r="V588" s="517"/>
      <c r="W588" s="517"/>
      <c r="X588" s="518"/>
      <c r="Y588" s="519">
        <v>0</v>
      </c>
      <c r="Z588" s="520"/>
      <c r="AA588" s="520"/>
      <c r="AB588" s="521">
        <v>0</v>
      </c>
      <c r="AC588" s="522"/>
      <c r="AD588" s="523"/>
      <c r="AE588" s="524" t="s">
        <v>161</v>
      </c>
      <c r="AF588" s="525"/>
      <c r="AG588" s="525"/>
      <c r="AH588" s="525"/>
      <c r="AI588" s="525"/>
      <c r="AJ588" s="525"/>
      <c r="AK588" s="525"/>
      <c r="AL588" s="525"/>
      <c r="AM588" s="526"/>
    </row>
    <row r="589" spans="1:39" ht="39.950000000000003" customHeight="1" x14ac:dyDescent="0.25">
      <c r="A589" s="89">
        <f t="shared" si="8"/>
        <v>577</v>
      </c>
      <c r="B589" s="511" t="s">
        <v>374</v>
      </c>
      <c r="C589" s="512"/>
      <c r="D589" s="513"/>
      <c r="E589" s="514"/>
      <c r="F589" s="514"/>
      <c r="G589" s="514"/>
      <c r="H589" s="514"/>
      <c r="I589" s="514"/>
      <c r="J589" s="515"/>
      <c r="K589" s="527" t="s">
        <v>161</v>
      </c>
      <c r="L589" s="528"/>
      <c r="M589" s="528"/>
      <c r="N589" s="528"/>
      <c r="O589" s="529"/>
      <c r="P589" s="516" t="s">
        <v>161</v>
      </c>
      <c r="Q589" s="517"/>
      <c r="R589" s="517"/>
      <c r="S589" s="517"/>
      <c r="T589" s="517"/>
      <c r="U589" s="517"/>
      <c r="V589" s="517"/>
      <c r="W589" s="517"/>
      <c r="X589" s="518"/>
      <c r="Y589" s="519">
        <v>0</v>
      </c>
      <c r="Z589" s="520"/>
      <c r="AA589" s="520"/>
      <c r="AB589" s="521">
        <v>0</v>
      </c>
      <c r="AC589" s="522"/>
      <c r="AD589" s="523"/>
      <c r="AE589" s="524" t="s">
        <v>161</v>
      </c>
      <c r="AF589" s="525"/>
      <c r="AG589" s="525"/>
      <c r="AH589" s="525"/>
      <c r="AI589" s="525"/>
      <c r="AJ589" s="525"/>
      <c r="AK589" s="525"/>
      <c r="AL589" s="525"/>
      <c r="AM589" s="526"/>
    </row>
    <row r="590" spans="1:39" ht="39.950000000000003" customHeight="1" x14ac:dyDescent="0.25">
      <c r="A590" s="89">
        <f t="shared" si="8"/>
        <v>578</v>
      </c>
      <c r="B590" s="511" t="s">
        <v>374</v>
      </c>
      <c r="C590" s="512"/>
      <c r="D590" s="513"/>
      <c r="E590" s="514"/>
      <c r="F590" s="514"/>
      <c r="G590" s="514"/>
      <c r="H590" s="514"/>
      <c r="I590" s="514"/>
      <c r="J590" s="515"/>
      <c r="K590" s="527" t="s">
        <v>161</v>
      </c>
      <c r="L590" s="528"/>
      <c r="M590" s="528"/>
      <c r="N590" s="528"/>
      <c r="O590" s="529"/>
      <c r="P590" s="516" t="s">
        <v>161</v>
      </c>
      <c r="Q590" s="517"/>
      <c r="R590" s="517"/>
      <c r="S590" s="517"/>
      <c r="T590" s="517"/>
      <c r="U590" s="517"/>
      <c r="V590" s="517"/>
      <c r="W590" s="517"/>
      <c r="X590" s="518"/>
      <c r="Y590" s="519">
        <v>0</v>
      </c>
      <c r="Z590" s="520"/>
      <c r="AA590" s="520"/>
      <c r="AB590" s="521">
        <v>0</v>
      </c>
      <c r="AC590" s="522"/>
      <c r="AD590" s="523"/>
      <c r="AE590" s="524" t="s">
        <v>161</v>
      </c>
      <c r="AF590" s="525"/>
      <c r="AG590" s="525"/>
      <c r="AH590" s="525"/>
      <c r="AI590" s="525"/>
      <c r="AJ590" s="525"/>
      <c r="AK590" s="525"/>
      <c r="AL590" s="525"/>
      <c r="AM590" s="526"/>
    </row>
    <row r="591" spans="1:39" ht="39.950000000000003" customHeight="1" x14ac:dyDescent="0.25">
      <c r="A591" s="89">
        <f t="shared" ref="A591:A654" si="9">ROW(A579)</f>
        <v>579</v>
      </c>
      <c r="B591" s="511" t="s">
        <v>374</v>
      </c>
      <c r="C591" s="512"/>
      <c r="D591" s="513"/>
      <c r="E591" s="514"/>
      <c r="F591" s="514"/>
      <c r="G591" s="514"/>
      <c r="H591" s="514"/>
      <c r="I591" s="514"/>
      <c r="J591" s="515"/>
      <c r="K591" s="527" t="s">
        <v>161</v>
      </c>
      <c r="L591" s="528"/>
      <c r="M591" s="528"/>
      <c r="N591" s="528"/>
      <c r="O591" s="529"/>
      <c r="P591" s="516" t="s">
        <v>161</v>
      </c>
      <c r="Q591" s="517"/>
      <c r="R591" s="517"/>
      <c r="S591" s="517"/>
      <c r="T591" s="517"/>
      <c r="U591" s="517"/>
      <c r="V591" s="517"/>
      <c r="W591" s="517"/>
      <c r="X591" s="518"/>
      <c r="Y591" s="519">
        <v>0</v>
      </c>
      <c r="Z591" s="520"/>
      <c r="AA591" s="520"/>
      <c r="AB591" s="521">
        <v>0</v>
      </c>
      <c r="AC591" s="522"/>
      <c r="AD591" s="523"/>
      <c r="AE591" s="524" t="s">
        <v>161</v>
      </c>
      <c r="AF591" s="525"/>
      <c r="AG591" s="525"/>
      <c r="AH591" s="525"/>
      <c r="AI591" s="525"/>
      <c r="AJ591" s="525"/>
      <c r="AK591" s="525"/>
      <c r="AL591" s="525"/>
      <c r="AM591" s="526"/>
    </row>
    <row r="592" spans="1:39" ht="39.950000000000003" customHeight="1" x14ac:dyDescent="0.25">
      <c r="A592" s="89">
        <f t="shared" si="9"/>
        <v>580</v>
      </c>
      <c r="B592" s="511" t="s">
        <v>374</v>
      </c>
      <c r="C592" s="512"/>
      <c r="D592" s="513"/>
      <c r="E592" s="514"/>
      <c r="F592" s="514"/>
      <c r="G592" s="514"/>
      <c r="H592" s="514"/>
      <c r="I592" s="514"/>
      <c r="J592" s="515"/>
      <c r="K592" s="527" t="s">
        <v>161</v>
      </c>
      <c r="L592" s="528"/>
      <c r="M592" s="528"/>
      <c r="N592" s="528"/>
      <c r="O592" s="529"/>
      <c r="P592" s="516" t="s">
        <v>161</v>
      </c>
      <c r="Q592" s="517"/>
      <c r="R592" s="517"/>
      <c r="S592" s="517"/>
      <c r="T592" s="517"/>
      <c r="U592" s="517"/>
      <c r="V592" s="517"/>
      <c r="W592" s="517"/>
      <c r="X592" s="518"/>
      <c r="Y592" s="519">
        <v>0</v>
      </c>
      <c r="Z592" s="520"/>
      <c r="AA592" s="520"/>
      <c r="AB592" s="521">
        <v>0</v>
      </c>
      <c r="AC592" s="522"/>
      <c r="AD592" s="523"/>
      <c r="AE592" s="524" t="s">
        <v>161</v>
      </c>
      <c r="AF592" s="525"/>
      <c r="AG592" s="525"/>
      <c r="AH592" s="525"/>
      <c r="AI592" s="525"/>
      <c r="AJ592" s="525"/>
      <c r="AK592" s="525"/>
      <c r="AL592" s="525"/>
      <c r="AM592" s="526"/>
    </row>
    <row r="593" spans="1:39" ht="39.950000000000003" customHeight="1" x14ac:dyDescent="0.25">
      <c r="A593" s="89">
        <f t="shared" si="9"/>
        <v>581</v>
      </c>
      <c r="B593" s="511" t="s">
        <v>374</v>
      </c>
      <c r="C593" s="512"/>
      <c r="D593" s="513"/>
      <c r="E593" s="514"/>
      <c r="F593" s="514"/>
      <c r="G593" s="514"/>
      <c r="H593" s="514"/>
      <c r="I593" s="514"/>
      <c r="J593" s="515"/>
      <c r="K593" s="527" t="s">
        <v>161</v>
      </c>
      <c r="L593" s="528"/>
      <c r="M593" s="528"/>
      <c r="N593" s="528"/>
      <c r="O593" s="529"/>
      <c r="P593" s="516" t="s">
        <v>161</v>
      </c>
      <c r="Q593" s="517"/>
      <c r="R593" s="517"/>
      <c r="S593" s="517"/>
      <c r="T593" s="517"/>
      <c r="U593" s="517"/>
      <c r="V593" s="517"/>
      <c r="W593" s="517"/>
      <c r="X593" s="518"/>
      <c r="Y593" s="519">
        <v>0</v>
      </c>
      <c r="Z593" s="520"/>
      <c r="AA593" s="520"/>
      <c r="AB593" s="521">
        <v>0</v>
      </c>
      <c r="AC593" s="522"/>
      <c r="AD593" s="523"/>
      <c r="AE593" s="524" t="s">
        <v>161</v>
      </c>
      <c r="AF593" s="525"/>
      <c r="AG593" s="525"/>
      <c r="AH593" s="525"/>
      <c r="AI593" s="525"/>
      <c r="AJ593" s="525"/>
      <c r="AK593" s="525"/>
      <c r="AL593" s="525"/>
      <c r="AM593" s="526"/>
    </row>
    <row r="594" spans="1:39" ht="39.950000000000003" customHeight="1" x14ac:dyDescent="0.25">
      <c r="A594" s="89">
        <f t="shared" si="9"/>
        <v>582</v>
      </c>
      <c r="B594" s="511" t="s">
        <v>374</v>
      </c>
      <c r="C594" s="512"/>
      <c r="D594" s="513"/>
      <c r="E594" s="514"/>
      <c r="F594" s="514"/>
      <c r="G594" s="514"/>
      <c r="H594" s="514"/>
      <c r="I594" s="514"/>
      <c r="J594" s="515"/>
      <c r="K594" s="527" t="s">
        <v>161</v>
      </c>
      <c r="L594" s="528"/>
      <c r="M594" s="528"/>
      <c r="N594" s="528"/>
      <c r="O594" s="529"/>
      <c r="P594" s="516" t="s">
        <v>161</v>
      </c>
      <c r="Q594" s="517"/>
      <c r="R594" s="517"/>
      <c r="S594" s="517"/>
      <c r="T594" s="517"/>
      <c r="U594" s="517"/>
      <c r="V594" s="517"/>
      <c r="W594" s="517"/>
      <c r="X594" s="518"/>
      <c r="Y594" s="519">
        <v>0</v>
      </c>
      <c r="Z594" s="520"/>
      <c r="AA594" s="520"/>
      <c r="AB594" s="521">
        <v>0</v>
      </c>
      <c r="AC594" s="522"/>
      <c r="AD594" s="523"/>
      <c r="AE594" s="524" t="s">
        <v>161</v>
      </c>
      <c r="AF594" s="525"/>
      <c r="AG594" s="525"/>
      <c r="AH594" s="525"/>
      <c r="AI594" s="525"/>
      <c r="AJ594" s="525"/>
      <c r="AK594" s="525"/>
      <c r="AL594" s="525"/>
      <c r="AM594" s="526"/>
    </row>
    <row r="595" spans="1:39" ht="39.950000000000003" customHeight="1" x14ac:dyDescent="0.25">
      <c r="A595" s="89">
        <f t="shared" si="9"/>
        <v>583</v>
      </c>
      <c r="B595" s="511" t="s">
        <v>374</v>
      </c>
      <c r="C595" s="512"/>
      <c r="D595" s="513"/>
      <c r="E595" s="514"/>
      <c r="F595" s="514"/>
      <c r="G595" s="514"/>
      <c r="H595" s="514"/>
      <c r="I595" s="514"/>
      <c r="J595" s="515"/>
      <c r="K595" s="527" t="s">
        <v>161</v>
      </c>
      <c r="L595" s="528"/>
      <c r="M595" s="528"/>
      <c r="N595" s="528"/>
      <c r="O595" s="529"/>
      <c r="P595" s="516" t="s">
        <v>161</v>
      </c>
      <c r="Q595" s="517"/>
      <c r="R595" s="517"/>
      <c r="S595" s="517"/>
      <c r="T595" s="517"/>
      <c r="U595" s="517"/>
      <c r="V595" s="517"/>
      <c r="W595" s="517"/>
      <c r="X595" s="518"/>
      <c r="Y595" s="519">
        <v>0</v>
      </c>
      <c r="Z595" s="520"/>
      <c r="AA595" s="520"/>
      <c r="AB595" s="521">
        <v>0</v>
      </c>
      <c r="AC595" s="522"/>
      <c r="AD595" s="523"/>
      <c r="AE595" s="524" t="s">
        <v>161</v>
      </c>
      <c r="AF595" s="525"/>
      <c r="AG595" s="525"/>
      <c r="AH595" s="525"/>
      <c r="AI595" s="525"/>
      <c r="AJ595" s="525"/>
      <c r="AK595" s="525"/>
      <c r="AL595" s="525"/>
      <c r="AM595" s="526"/>
    </row>
    <row r="596" spans="1:39" ht="39.950000000000003" customHeight="1" x14ac:dyDescent="0.25">
      <c r="A596" s="89">
        <f t="shared" si="9"/>
        <v>584</v>
      </c>
      <c r="B596" s="511" t="s">
        <v>374</v>
      </c>
      <c r="C596" s="512"/>
      <c r="D596" s="513"/>
      <c r="E596" s="514"/>
      <c r="F596" s="514"/>
      <c r="G596" s="514"/>
      <c r="H596" s="514"/>
      <c r="I596" s="514"/>
      <c r="J596" s="515"/>
      <c r="K596" s="527" t="s">
        <v>161</v>
      </c>
      <c r="L596" s="528"/>
      <c r="M596" s="528"/>
      <c r="N596" s="528"/>
      <c r="O596" s="529"/>
      <c r="P596" s="516" t="s">
        <v>161</v>
      </c>
      <c r="Q596" s="517"/>
      <c r="R596" s="517"/>
      <c r="S596" s="517"/>
      <c r="T596" s="517"/>
      <c r="U596" s="517"/>
      <c r="V596" s="517"/>
      <c r="W596" s="517"/>
      <c r="X596" s="518"/>
      <c r="Y596" s="519">
        <v>0</v>
      </c>
      <c r="Z596" s="520"/>
      <c r="AA596" s="520"/>
      <c r="AB596" s="521">
        <v>0</v>
      </c>
      <c r="AC596" s="522"/>
      <c r="AD596" s="523"/>
      <c r="AE596" s="524" t="s">
        <v>161</v>
      </c>
      <c r="AF596" s="525"/>
      <c r="AG596" s="525"/>
      <c r="AH596" s="525"/>
      <c r="AI596" s="525"/>
      <c r="AJ596" s="525"/>
      <c r="AK596" s="525"/>
      <c r="AL596" s="525"/>
      <c r="AM596" s="526"/>
    </row>
    <row r="597" spans="1:39" ht="39.950000000000003" customHeight="1" x14ac:dyDescent="0.25">
      <c r="A597" s="89">
        <f t="shared" si="9"/>
        <v>585</v>
      </c>
      <c r="B597" s="511" t="s">
        <v>374</v>
      </c>
      <c r="C597" s="512"/>
      <c r="D597" s="513"/>
      <c r="E597" s="514"/>
      <c r="F597" s="514"/>
      <c r="G597" s="514"/>
      <c r="H597" s="514"/>
      <c r="I597" s="514"/>
      <c r="J597" s="515"/>
      <c r="K597" s="527" t="s">
        <v>161</v>
      </c>
      <c r="L597" s="528"/>
      <c r="M597" s="528"/>
      <c r="N597" s="528"/>
      <c r="O597" s="529"/>
      <c r="P597" s="516" t="s">
        <v>161</v>
      </c>
      <c r="Q597" s="517"/>
      <c r="R597" s="517"/>
      <c r="S597" s="517"/>
      <c r="T597" s="517"/>
      <c r="U597" s="517"/>
      <c r="V597" s="517"/>
      <c r="W597" s="517"/>
      <c r="X597" s="518"/>
      <c r="Y597" s="519">
        <v>0</v>
      </c>
      <c r="Z597" s="520"/>
      <c r="AA597" s="520"/>
      <c r="AB597" s="521">
        <v>0</v>
      </c>
      <c r="AC597" s="522"/>
      <c r="AD597" s="523"/>
      <c r="AE597" s="524" t="s">
        <v>161</v>
      </c>
      <c r="AF597" s="525"/>
      <c r="AG597" s="525"/>
      <c r="AH597" s="525"/>
      <c r="AI597" s="525"/>
      <c r="AJ597" s="525"/>
      <c r="AK597" s="525"/>
      <c r="AL597" s="525"/>
      <c r="AM597" s="526"/>
    </row>
    <row r="598" spans="1:39" ht="39.950000000000003" customHeight="1" x14ac:dyDescent="0.25">
      <c r="A598" s="89">
        <f t="shared" si="9"/>
        <v>586</v>
      </c>
      <c r="B598" s="511" t="s">
        <v>374</v>
      </c>
      <c r="C598" s="512"/>
      <c r="D598" s="513"/>
      <c r="E598" s="514"/>
      <c r="F598" s="514"/>
      <c r="G598" s="514"/>
      <c r="H598" s="514"/>
      <c r="I598" s="514"/>
      <c r="J598" s="515"/>
      <c r="K598" s="527" t="s">
        <v>161</v>
      </c>
      <c r="L598" s="528"/>
      <c r="M598" s="528"/>
      <c r="N598" s="528"/>
      <c r="O598" s="529"/>
      <c r="P598" s="516" t="s">
        <v>161</v>
      </c>
      <c r="Q598" s="517"/>
      <c r="R598" s="517"/>
      <c r="S598" s="517"/>
      <c r="T598" s="517"/>
      <c r="U598" s="517"/>
      <c r="V598" s="517"/>
      <c r="W598" s="517"/>
      <c r="X598" s="518"/>
      <c r="Y598" s="519">
        <v>0</v>
      </c>
      <c r="Z598" s="520"/>
      <c r="AA598" s="520"/>
      <c r="AB598" s="521">
        <v>0</v>
      </c>
      <c r="AC598" s="522"/>
      <c r="AD598" s="523"/>
      <c r="AE598" s="524" t="s">
        <v>161</v>
      </c>
      <c r="AF598" s="525"/>
      <c r="AG598" s="525"/>
      <c r="AH598" s="525"/>
      <c r="AI598" s="525"/>
      <c r="AJ598" s="525"/>
      <c r="AK598" s="525"/>
      <c r="AL598" s="525"/>
      <c r="AM598" s="526"/>
    </row>
    <row r="599" spans="1:39" ht="39.950000000000003" customHeight="1" x14ac:dyDescent="0.25">
      <c r="A599" s="89">
        <f t="shared" si="9"/>
        <v>587</v>
      </c>
      <c r="B599" s="511" t="s">
        <v>374</v>
      </c>
      <c r="C599" s="512"/>
      <c r="D599" s="513"/>
      <c r="E599" s="514"/>
      <c r="F599" s="514"/>
      <c r="G599" s="514"/>
      <c r="H599" s="514"/>
      <c r="I599" s="514"/>
      <c r="J599" s="515"/>
      <c r="K599" s="527" t="s">
        <v>161</v>
      </c>
      <c r="L599" s="528"/>
      <c r="M599" s="528"/>
      <c r="N599" s="528"/>
      <c r="O599" s="529"/>
      <c r="P599" s="516" t="s">
        <v>161</v>
      </c>
      <c r="Q599" s="517"/>
      <c r="R599" s="517"/>
      <c r="S599" s="517"/>
      <c r="T599" s="517"/>
      <c r="U599" s="517"/>
      <c r="V599" s="517"/>
      <c r="W599" s="517"/>
      <c r="X599" s="518"/>
      <c r="Y599" s="519">
        <v>0</v>
      </c>
      <c r="Z599" s="520"/>
      <c r="AA599" s="520"/>
      <c r="AB599" s="521">
        <v>0</v>
      </c>
      <c r="AC599" s="522"/>
      <c r="AD599" s="523"/>
      <c r="AE599" s="524" t="s">
        <v>161</v>
      </c>
      <c r="AF599" s="525"/>
      <c r="AG599" s="525"/>
      <c r="AH599" s="525"/>
      <c r="AI599" s="525"/>
      <c r="AJ599" s="525"/>
      <c r="AK599" s="525"/>
      <c r="AL599" s="525"/>
      <c r="AM599" s="526"/>
    </row>
    <row r="600" spans="1:39" ht="39.950000000000003" customHeight="1" x14ac:dyDescent="0.25">
      <c r="A600" s="89">
        <f t="shared" si="9"/>
        <v>588</v>
      </c>
      <c r="B600" s="511" t="s">
        <v>374</v>
      </c>
      <c r="C600" s="512"/>
      <c r="D600" s="513"/>
      <c r="E600" s="514"/>
      <c r="F600" s="514"/>
      <c r="G600" s="514"/>
      <c r="H600" s="514"/>
      <c r="I600" s="514"/>
      <c r="J600" s="515"/>
      <c r="K600" s="527" t="s">
        <v>161</v>
      </c>
      <c r="L600" s="528"/>
      <c r="M600" s="528"/>
      <c r="N600" s="528"/>
      <c r="O600" s="529"/>
      <c r="P600" s="516" t="s">
        <v>161</v>
      </c>
      <c r="Q600" s="517"/>
      <c r="R600" s="517"/>
      <c r="S600" s="517"/>
      <c r="T600" s="517"/>
      <c r="U600" s="517"/>
      <c r="V600" s="517"/>
      <c r="W600" s="517"/>
      <c r="X600" s="518"/>
      <c r="Y600" s="519">
        <v>0</v>
      </c>
      <c r="Z600" s="520"/>
      <c r="AA600" s="520"/>
      <c r="AB600" s="521">
        <v>0</v>
      </c>
      <c r="AC600" s="522"/>
      <c r="AD600" s="523"/>
      <c r="AE600" s="524" t="s">
        <v>161</v>
      </c>
      <c r="AF600" s="525"/>
      <c r="AG600" s="525"/>
      <c r="AH600" s="525"/>
      <c r="AI600" s="525"/>
      <c r="AJ600" s="525"/>
      <c r="AK600" s="525"/>
      <c r="AL600" s="525"/>
      <c r="AM600" s="526"/>
    </row>
    <row r="601" spans="1:39" ht="39.950000000000003" customHeight="1" x14ac:dyDescent="0.25">
      <c r="A601" s="89">
        <f t="shared" si="9"/>
        <v>589</v>
      </c>
      <c r="B601" s="511" t="s">
        <v>374</v>
      </c>
      <c r="C601" s="512"/>
      <c r="D601" s="513"/>
      <c r="E601" s="514"/>
      <c r="F601" s="514"/>
      <c r="G601" s="514"/>
      <c r="H601" s="514"/>
      <c r="I601" s="514"/>
      <c r="J601" s="515"/>
      <c r="K601" s="527" t="s">
        <v>161</v>
      </c>
      <c r="L601" s="528"/>
      <c r="M601" s="528"/>
      <c r="N601" s="528"/>
      <c r="O601" s="529"/>
      <c r="P601" s="516" t="s">
        <v>161</v>
      </c>
      <c r="Q601" s="517"/>
      <c r="R601" s="517"/>
      <c r="S601" s="517"/>
      <c r="T601" s="517"/>
      <c r="U601" s="517"/>
      <c r="V601" s="517"/>
      <c r="W601" s="517"/>
      <c r="X601" s="518"/>
      <c r="Y601" s="519">
        <v>0</v>
      </c>
      <c r="Z601" s="520"/>
      <c r="AA601" s="520"/>
      <c r="AB601" s="521">
        <v>0</v>
      </c>
      <c r="AC601" s="522"/>
      <c r="AD601" s="523"/>
      <c r="AE601" s="524" t="s">
        <v>161</v>
      </c>
      <c r="AF601" s="525"/>
      <c r="AG601" s="525"/>
      <c r="AH601" s="525"/>
      <c r="AI601" s="525"/>
      <c r="AJ601" s="525"/>
      <c r="AK601" s="525"/>
      <c r="AL601" s="525"/>
      <c r="AM601" s="526"/>
    </row>
    <row r="602" spans="1:39" ht="39.950000000000003" customHeight="1" x14ac:dyDescent="0.25">
      <c r="A602" s="89">
        <f t="shared" si="9"/>
        <v>590</v>
      </c>
      <c r="B602" s="511" t="s">
        <v>374</v>
      </c>
      <c r="C602" s="512"/>
      <c r="D602" s="513"/>
      <c r="E602" s="514"/>
      <c r="F602" s="514"/>
      <c r="G602" s="514"/>
      <c r="H602" s="514"/>
      <c r="I602" s="514"/>
      <c r="J602" s="515"/>
      <c r="K602" s="527" t="s">
        <v>161</v>
      </c>
      <c r="L602" s="528"/>
      <c r="M602" s="528"/>
      <c r="N602" s="528"/>
      <c r="O602" s="529"/>
      <c r="P602" s="516" t="s">
        <v>161</v>
      </c>
      <c r="Q602" s="517"/>
      <c r="R602" s="517"/>
      <c r="S602" s="517"/>
      <c r="T602" s="517"/>
      <c r="U602" s="517"/>
      <c r="V602" s="517"/>
      <c r="W602" s="517"/>
      <c r="X602" s="518"/>
      <c r="Y602" s="519">
        <v>0</v>
      </c>
      <c r="Z602" s="520"/>
      <c r="AA602" s="520"/>
      <c r="AB602" s="521">
        <v>0</v>
      </c>
      <c r="AC602" s="522"/>
      <c r="AD602" s="523"/>
      <c r="AE602" s="524" t="s">
        <v>161</v>
      </c>
      <c r="AF602" s="525"/>
      <c r="AG602" s="525"/>
      <c r="AH602" s="525"/>
      <c r="AI602" s="525"/>
      <c r="AJ602" s="525"/>
      <c r="AK602" s="525"/>
      <c r="AL602" s="525"/>
      <c r="AM602" s="526"/>
    </row>
    <row r="603" spans="1:39" ht="39.950000000000003" customHeight="1" x14ac:dyDescent="0.25">
      <c r="A603" s="89">
        <f t="shared" si="9"/>
        <v>591</v>
      </c>
      <c r="B603" s="511" t="s">
        <v>374</v>
      </c>
      <c r="C603" s="512"/>
      <c r="D603" s="513"/>
      <c r="E603" s="514"/>
      <c r="F603" s="514"/>
      <c r="G603" s="514"/>
      <c r="H603" s="514"/>
      <c r="I603" s="514"/>
      <c r="J603" s="515"/>
      <c r="K603" s="527" t="s">
        <v>161</v>
      </c>
      <c r="L603" s="528"/>
      <c r="M603" s="528"/>
      <c r="N603" s="528"/>
      <c r="O603" s="529"/>
      <c r="P603" s="516" t="s">
        <v>161</v>
      </c>
      <c r="Q603" s="517"/>
      <c r="R603" s="517"/>
      <c r="S603" s="517"/>
      <c r="T603" s="517"/>
      <c r="U603" s="517"/>
      <c r="V603" s="517"/>
      <c r="W603" s="517"/>
      <c r="X603" s="518"/>
      <c r="Y603" s="519">
        <v>0</v>
      </c>
      <c r="Z603" s="520"/>
      <c r="AA603" s="520"/>
      <c r="AB603" s="521">
        <v>0</v>
      </c>
      <c r="AC603" s="522"/>
      <c r="AD603" s="523"/>
      <c r="AE603" s="524" t="s">
        <v>161</v>
      </c>
      <c r="AF603" s="525"/>
      <c r="AG603" s="525"/>
      <c r="AH603" s="525"/>
      <c r="AI603" s="525"/>
      <c r="AJ603" s="525"/>
      <c r="AK603" s="525"/>
      <c r="AL603" s="525"/>
      <c r="AM603" s="526"/>
    </row>
    <row r="604" spans="1:39" ht="39.950000000000003" customHeight="1" x14ac:dyDescent="0.25">
      <c r="A604" s="89">
        <f t="shared" si="9"/>
        <v>592</v>
      </c>
      <c r="B604" s="511" t="s">
        <v>374</v>
      </c>
      <c r="C604" s="512"/>
      <c r="D604" s="513"/>
      <c r="E604" s="514"/>
      <c r="F604" s="514"/>
      <c r="G604" s="514"/>
      <c r="H604" s="514"/>
      <c r="I604" s="514"/>
      <c r="J604" s="515"/>
      <c r="K604" s="527" t="s">
        <v>161</v>
      </c>
      <c r="L604" s="528"/>
      <c r="M604" s="528"/>
      <c r="N604" s="528"/>
      <c r="O604" s="529"/>
      <c r="P604" s="516" t="s">
        <v>161</v>
      </c>
      <c r="Q604" s="517"/>
      <c r="R604" s="517"/>
      <c r="S604" s="517"/>
      <c r="T604" s="517"/>
      <c r="U604" s="517"/>
      <c r="V604" s="517"/>
      <c r="W604" s="517"/>
      <c r="X604" s="518"/>
      <c r="Y604" s="519">
        <v>0</v>
      </c>
      <c r="Z604" s="520"/>
      <c r="AA604" s="520"/>
      <c r="AB604" s="521">
        <v>0</v>
      </c>
      <c r="AC604" s="522"/>
      <c r="AD604" s="523"/>
      <c r="AE604" s="524" t="s">
        <v>161</v>
      </c>
      <c r="AF604" s="525"/>
      <c r="AG604" s="525"/>
      <c r="AH604" s="525"/>
      <c r="AI604" s="525"/>
      <c r="AJ604" s="525"/>
      <c r="AK604" s="525"/>
      <c r="AL604" s="525"/>
      <c r="AM604" s="526"/>
    </row>
    <row r="605" spans="1:39" ht="39.950000000000003" customHeight="1" x14ac:dyDescent="0.25">
      <c r="A605" s="89">
        <f t="shared" si="9"/>
        <v>593</v>
      </c>
      <c r="B605" s="511" t="s">
        <v>374</v>
      </c>
      <c r="C605" s="512"/>
      <c r="D605" s="513"/>
      <c r="E605" s="514"/>
      <c r="F605" s="514"/>
      <c r="G605" s="514"/>
      <c r="H605" s="514"/>
      <c r="I605" s="514"/>
      <c r="J605" s="515"/>
      <c r="K605" s="527" t="s">
        <v>161</v>
      </c>
      <c r="L605" s="528"/>
      <c r="M605" s="528"/>
      <c r="N605" s="528"/>
      <c r="O605" s="529"/>
      <c r="P605" s="516" t="s">
        <v>161</v>
      </c>
      <c r="Q605" s="517"/>
      <c r="R605" s="517"/>
      <c r="S605" s="517"/>
      <c r="T605" s="517"/>
      <c r="U605" s="517"/>
      <c r="V605" s="517"/>
      <c r="W605" s="517"/>
      <c r="X605" s="518"/>
      <c r="Y605" s="519">
        <v>0</v>
      </c>
      <c r="Z605" s="520"/>
      <c r="AA605" s="520"/>
      <c r="AB605" s="521">
        <v>0</v>
      </c>
      <c r="AC605" s="522"/>
      <c r="AD605" s="523"/>
      <c r="AE605" s="524" t="s">
        <v>161</v>
      </c>
      <c r="AF605" s="525"/>
      <c r="AG605" s="525"/>
      <c r="AH605" s="525"/>
      <c r="AI605" s="525"/>
      <c r="AJ605" s="525"/>
      <c r="AK605" s="525"/>
      <c r="AL605" s="525"/>
      <c r="AM605" s="526"/>
    </row>
    <row r="606" spans="1:39" ht="39.950000000000003" customHeight="1" x14ac:dyDescent="0.25">
      <c r="A606" s="89">
        <f t="shared" si="9"/>
        <v>594</v>
      </c>
      <c r="B606" s="511" t="s">
        <v>374</v>
      </c>
      <c r="C606" s="512"/>
      <c r="D606" s="513"/>
      <c r="E606" s="514"/>
      <c r="F606" s="514"/>
      <c r="G606" s="514"/>
      <c r="H606" s="514"/>
      <c r="I606" s="514"/>
      <c r="J606" s="515"/>
      <c r="K606" s="527" t="s">
        <v>161</v>
      </c>
      <c r="L606" s="528"/>
      <c r="M606" s="528"/>
      <c r="N606" s="528"/>
      <c r="O606" s="529"/>
      <c r="P606" s="516" t="s">
        <v>161</v>
      </c>
      <c r="Q606" s="517"/>
      <c r="R606" s="517"/>
      <c r="S606" s="517"/>
      <c r="T606" s="517"/>
      <c r="U606" s="517"/>
      <c r="V606" s="517"/>
      <c r="W606" s="517"/>
      <c r="X606" s="518"/>
      <c r="Y606" s="519">
        <v>0</v>
      </c>
      <c r="Z606" s="520"/>
      <c r="AA606" s="520"/>
      <c r="AB606" s="521">
        <v>0</v>
      </c>
      <c r="AC606" s="522"/>
      <c r="AD606" s="523"/>
      <c r="AE606" s="524" t="s">
        <v>161</v>
      </c>
      <c r="AF606" s="525"/>
      <c r="AG606" s="525"/>
      <c r="AH606" s="525"/>
      <c r="AI606" s="525"/>
      <c r="AJ606" s="525"/>
      <c r="AK606" s="525"/>
      <c r="AL606" s="525"/>
      <c r="AM606" s="526"/>
    </row>
    <row r="607" spans="1:39" ht="39.950000000000003" customHeight="1" x14ac:dyDescent="0.25">
      <c r="A607" s="89">
        <f t="shared" si="9"/>
        <v>595</v>
      </c>
      <c r="B607" s="511" t="s">
        <v>374</v>
      </c>
      <c r="C607" s="512"/>
      <c r="D607" s="513"/>
      <c r="E607" s="514"/>
      <c r="F607" s="514"/>
      <c r="G607" s="514"/>
      <c r="H607" s="514"/>
      <c r="I607" s="514"/>
      <c r="J607" s="515"/>
      <c r="K607" s="527" t="s">
        <v>161</v>
      </c>
      <c r="L607" s="528"/>
      <c r="M607" s="528"/>
      <c r="N607" s="528"/>
      <c r="O607" s="529"/>
      <c r="P607" s="516" t="s">
        <v>161</v>
      </c>
      <c r="Q607" s="517"/>
      <c r="R607" s="517"/>
      <c r="S607" s="517"/>
      <c r="T607" s="517"/>
      <c r="U607" s="517"/>
      <c r="V607" s="517"/>
      <c r="W607" s="517"/>
      <c r="X607" s="518"/>
      <c r="Y607" s="519">
        <v>0</v>
      </c>
      <c r="Z607" s="520"/>
      <c r="AA607" s="520"/>
      <c r="AB607" s="521">
        <v>0</v>
      </c>
      <c r="AC607" s="522"/>
      <c r="AD607" s="523"/>
      <c r="AE607" s="524" t="s">
        <v>161</v>
      </c>
      <c r="AF607" s="525"/>
      <c r="AG607" s="525"/>
      <c r="AH607" s="525"/>
      <c r="AI607" s="525"/>
      <c r="AJ607" s="525"/>
      <c r="AK607" s="525"/>
      <c r="AL607" s="525"/>
      <c r="AM607" s="526"/>
    </row>
    <row r="608" spans="1:39" ht="39.950000000000003" customHeight="1" x14ac:dyDescent="0.25">
      <c r="A608" s="89">
        <f t="shared" si="9"/>
        <v>596</v>
      </c>
      <c r="B608" s="511" t="s">
        <v>374</v>
      </c>
      <c r="C608" s="512"/>
      <c r="D608" s="513"/>
      <c r="E608" s="514"/>
      <c r="F608" s="514"/>
      <c r="G608" s="514"/>
      <c r="H608" s="514"/>
      <c r="I608" s="514"/>
      <c r="J608" s="515"/>
      <c r="K608" s="527" t="s">
        <v>161</v>
      </c>
      <c r="L608" s="528"/>
      <c r="M608" s="528"/>
      <c r="N608" s="528"/>
      <c r="O608" s="529"/>
      <c r="P608" s="516" t="s">
        <v>161</v>
      </c>
      <c r="Q608" s="517"/>
      <c r="R608" s="517"/>
      <c r="S608" s="517"/>
      <c r="T608" s="517"/>
      <c r="U608" s="517"/>
      <c r="V608" s="517"/>
      <c r="W608" s="517"/>
      <c r="X608" s="518"/>
      <c r="Y608" s="519">
        <v>0</v>
      </c>
      <c r="Z608" s="520"/>
      <c r="AA608" s="520"/>
      <c r="AB608" s="521">
        <v>0</v>
      </c>
      <c r="AC608" s="522"/>
      <c r="AD608" s="523"/>
      <c r="AE608" s="524" t="s">
        <v>161</v>
      </c>
      <c r="AF608" s="525"/>
      <c r="AG608" s="525"/>
      <c r="AH608" s="525"/>
      <c r="AI608" s="525"/>
      <c r="AJ608" s="525"/>
      <c r="AK608" s="525"/>
      <c r="AL608" s="525"/>
      <c r="AM608" s="526"/>
    </row>
    <row r="609" spans="1:39" ht="39.950000000000003" customHeight="1" x14ac:dyDescent="0.25">
      <c r="A609" s="89">
        <f t="shared" si="9"/>
        <v>597</v>
      </c>
      <c r="B609" s="511" t="s">
        <v>374</v>
      </c>
      <c r="C609" s="512"/>
      <c r="D609" s="513"/>
      <c r="E609" s="514"/>
      <c r="F609" s="514"/>
      <c r="G609" s="514"/>
      <c r="H609" s="514"/>
      <c r="I609" s="514"/>
      <c r="J609" s="515"/>
      <c r="K609" s="527" t="s">
        <v>161</v>
      </c>
      <c r="L609" s="528"/>
      <c r="M609" s="528"/>
      <c r="N609" s="528"/>
      <c r="O609" s="529"/>
      <c r="P609" s="516" t="s">
        <v>161</v>
      </c>
      <c r="Q609" s="517"/>
      <c r="R609" s="517"/>
      <c r="S609" s="517"/>
      <c r="T609" s="517"/>
      <c r="U609" s="517"/>
      <c r="V609" s="517"/>
      <c r="W609" s="517"/>
      <c r="X609" s="518"/>
      <c r="Y609" s="519">
        <v>0</v>
      </c>
      <c r="Z609" s="520"/>
      <c r="AA609" s="520"/>
      <c r="AB609" s="521">
        <v>0</v>
      </c>
      <c r="AC609" s="522"/>
      <c r="AD609" s="523"/>
      <c r="AE609" s="524" t="s">
        <v>161</v>
      </c>
      <c r="AF609" s="525"/>
      <c r="AG609" s="525"/>
      <c r="AH609" s="525"/>
      <c r="AI609" s="525"/>
      <c r="AJ609" s="525"/>
      <c r="AK609" s="525"/>
      <c r="AL609" s="525"/>
      <c r="AM609" s="526"/>
    </row>
    <row r="610" spans="1:39" ht="39.950000000000003" customHeight="1" x14ac:dyDescent="0.25">
      <c r="A610" s="89">
        <f t="shared" si="9"/>
        <v>598</v>
      </c>
      <c r="B610" s="511" t="s">
        <v>374</v>
      </c>
      <c r="C610" s="512"/>
      <c r="D610" s="513"/>
      <c r="E610" s="514"/>
      <c r="F610" s="514"/>
      <c r="G610" s="514"/>
      <c r="H610" s="514"/>
      <c r="I610" s="514"/>
      <c r="J610" s="515"/>
      <c r="K610" s="527" t="s">
        <v>161</v>
      </c>
      <c r="L610" s="528"/>
      <c r="M610" s="528"/>
      <c r="N610" s="528"/>
      <c r="O610" s="529"/>
      <c r="P610" s="516" t="s">
        <v>161</v>
      </c>
      <c r="Q610" s="517"/>
      <c r="R610" s="517"/>
      <c r="S610" s="517"/>
      <c r="T610" s="517"/>
      <c r="U610" s="517"/>
      <c r="V610" s="517"/>
      <c r="W610" s="517"/>
      <c r="X610" s="518"/>
      <c r="Y610" s="519">
        <v>0</v>
      </c>
      <c r="Z610" s="520"/>
      <c r="AA610" s="520"/>
      <c r="AB610" s="521">
        <v>0</v>
      </c>
      <c r="AC610" s="522"/>
      <c r="AD610" s="523"/>
      <c r="AE610" s="524" t="s">
        <v>161</v>
      </c>
      <c r="AF610" s="525"/>
      <c r="AG610" s="525"/>
      <c r="AH610" s="525"/>
      <c r="AI610" s="525"/>
      <c r="AJ610" s="525"/>
      <c r="AK610" s="525"/>
      <c r="AL610" s="525"/>
      <c r="AM610" s="526"/>
    </row>
    <row r="611" spans="1:39" ht="39.950000000000003" customHeight="1" x14ac:dyDescent="0.25">
      <c r="A611" s="89">
        <f t="shared" si="9"/>
        <v>599</v>
      </c>
      <c r="B611" s="511" t="s">
        <v>374</v>
      </c>
      <c r="C611" s="512"/>
      <c r="D611" s="513"/>
      <c r="E611" s="514"/>
      <c r="F611" s="514"/>
      <c r="G611" s="514"/>
      <c r="H611" s="514"/>
      <c r="I611" s="514"/>
      <c r="J611" s="515"/>
      <c r="K611" s="527" t="s">
        <v>161</v>
      </c>
      <c r="L611" s="528"/>
      <c r="M611" s="528"/>
      <c r="N611" s="528"/>
      <c r="O611" s="529"/>
      <c r="P611" s="516" t="s">
        <v>161</v>
      </c>
      <c r="Q611" s="517"/>
      <c r="R611" s="517"/>
      <c r="S611" s="517"/>
      <c r="T611" s="517"/>
      <c r="U611" s="517"/>
      <c r="V611" s="517"/>
      <c r="W611" s="517"/>
      <c r="X611" s="518"/>
      <c r="Y611" s="519">
        <v>0</v>
      </c>
      <c r="Z611" s="520"/>
      <c r="AA611" s="520"/>
      <c r="AB611" s="521">
        <v>0</v>
      </c>
      <c r="AC611" s="522"/>
      <c r="AD611" s="523"/>
      <c r="AE611" s="524" t="s">
        <v>161</v>
      </c>
      <c r="AF611" s="525"/>
      <c r="AG611" s="525"/>
      <c r="AH611" s="525"/>
      <c r="AI611" s="525"/>
      <c r="AJ611" s="525"/>
      <c r="AK611" s="525"/>
      <c r="AL611" s="525"/>
      <c r="AM611" s="526"/>
    </row>
    <row r="612" spans="1:39" ht="39.950000000000003" customHeight="1" x14ac:dyDescent="0.25">
      <c r="A612" s="89">
        <f t="shared" si="9"/>
        <v>600</v>
      </c>
      <c r="B612" s="511" t="s">
        <v>374</v>
      </c>
      <c r="C612" s="512"/>
      <c r="D612" s="513"/>
      <c r="E612" s="514"/>
      <c r="F612" s="514"/>
      <c r="G612" s="514"/>
      <c r="H612" s="514"/>
      <c r="I612" s="514"/>
      <c r="J612" s="515"/>
      <c r="K612" s="527" t="s">
        <v>161</v>
      </c>
      <c r="L612" s="528"/>
      <c r="M612" s="528"/>
      <c r="N612" s="528"/>
      <c r="O612" s="529"/>
      <c r="P612" s="516" t="s">
        <v>161</v>
      </c>
      <c r="Q612" s="517"/>
      <c r="R612" s="517"/>
      <c r="S612" s="517"/>
      <c r="T612" s="517"/>
      <c r="U612" s="517"/>
      <c r="V612" s="517"/>
      <c r="W612" s="517"/>
      <c r="X612" s="518"/>
      <c r="Y612" s="519">
        <v>0</v>
      </c>
      <c r="Z612" s="520"/>
      <c r="AA612" s="520"/>
      <c r="AB612" s="521">
        <v>0</v>
      </c>
      <c r="AC612" s="522"/>
      <c r="AD612" s="523"/>
      <c r="AE612" s="524" t="s">
        <v>161</v>
      </c>
      <c r="AF612" s="525"/>
      <c r="AG612" s="525"/>
      <c r="AH612" s="525"/>
      <c r="AI612" s="525"/>
      <c r="AJ612" s="525"/>
      <c r="AK612" s="525"/>
      <c r="AL612" s="525"/>
      <c r="AM612" s="526"/>
    </row>
    <row r="613" spans="1:39" ht="39.950000000000003" customHeight="1" x14ac:dyDescent="0.25">
      <c r="A613" s="89">
        <f t="shared" si="9"/>
        <v>601</v>
      </c>
      <c r="B613" s="511" t="s">
        <v>374</v>
      </c>
      <c r="C613" s="512"/>
      <c r="D613" s="513"/>
      <c r="E613" s="514"/>
      <c r="F613" s="514"/>
      <c r="G613" s="514"/>
      <c r="H613" s="514"/>
      <c r="I613" s="514"/>
      <c r="J613" s="515"/>
      <c r="K613" s="527" t="s">
        <v>161</v>
      </c>
      <c r="L613" s="528"/>
      <c r="M613" s="528"/>
      <c r="N613" s="528"/>
      <c r="O613" s="529"/>
      <c r="P613" s="516" t="s">
        <v>161</v>
      </c>
      <c r="Q613" s="517"/>
      <c r="R613" s="517"/>
      <c r="S613" s="517"/>
      <c r="T613" s="517"/>
      <c r="U613" s="517"/>
      <c r="V613" s="517"/>
      <c r="W613" s="517"/>
      <c r="X613" s="518"/>
      <c r="Y613" s="519">
        <v>0</v>
      </c>
      <c r="Z613" s="520"/>
      <c r="AA613" s="520"/>
      <c r="AB613" s="521">
        <v>0</v>
      </c>
      <c r="AC613" s="522"/>
      <c r="AD613" s="523"/>
      <c r="AE613" s="524" t="s">
        <v>161</v>
      </c>
      <c r="AF613" s="525"/>
      <c r="AG613" s="525"/>
      <c r="AH613" s="525"/>
      <c r="AI613" s="525"/>
      <c r="AJ613" s="525"/>
      <c r="AK613" s="525"/>
      <c r="AL613" s="525"/>
      <c r="AM613" s="526"/>
    </row>
    <row r="614" spans="1:39" ht="39.950000000000003" customHeight="1" x14ac:dyDescent="0.25">
      <c r="A614" s="89">
        <f t="shared" si="9"/>
        <v>602</v>
      </c>
      <c r="B614" s="511" t="s">
        <v>374</v>
      </c>
      <c r="C614" s="512"/>
      <c r="D614" s="513"/>
      <c r="E614" s="514"/>
      <c r="F614" s="514"/>
      <c r="G614" s="514"/>
      <c r="H614" s="514"/>
      <c r="I614" s="514"/>
      <c r="J614" s="515"/>
      <c r="K614" s="527" t="s">
        <v>161</v>
      </c>
      <c r="L614" s="528"/>
      <c r="M614" s="528"/>
      <c r="N614" s="528"/>
      <c r="O614" s="529"/>
      <c r="P614" s="516" t="s">
        <v>161</v>
      </c>
      <c r="Q614" s="517"/>
      <c r="R614" s="517"/>
      <c r="S614" s="517"/>
      <c r="T614" s="517"/>
      <c r="U614" s="517"/>
      <c r="V614" s="517"/>
      <c r="W614" s="517"/>
      <c r="X614" s="518"/>
      <c r="Y614" s="519">
        <v>0</v>
      </c>
      <c r="Z614" s="520"/>
      <c r="AA614" s="520"/>
      <c r="AB614" s="521">
        <v>0</v>
      </c>
      <c r="AC614" s="522"/>
      <c r="AD614" s="523"/>
      <c r="AE614" s="524" t="s">
        <v>161</v>
      </c>
      <c r="AF614" s="525"/>
      <c r="AG614" s="525"/>
      <c r="AH614" s="525"/>
      <c r="AI614" s="525"/>
      <c r="AJ614" s="525"/>
      <c r="AK614" s="525"/>
      <c r="AL614" s="525"/>
      <c r="AM614" s="526"/>
    </row>
    <row r="615" spans="1:39" ht="39.950000000000003" customHeight="1" x14ac:dyDescent="0.25">
      <c r="A615" s="89">
        <f t="shared" si="9"/>
        <v>603</v>
      </c>
      <c r="B615" s="511" t="s">
        <v>374</v>
      </c>
      <c r="C615" s="512"/>
      <c r="D615" s="513"/>
      <c r="E615" s="514"/>
      <c r="F615" s="514"/>
      <c r="G615" s="514"/>
      <c r="H615" s="514"/>
      <c r="I615" s="514"/>
      <c r="J615" s="515"/>
      <c r="K615" s="527" t="s">
        <v>161</v>
      </c>
      <c r="L615" s="528"/>
      <c r="M615" s="528"/>
      <c r="N615" s="528"/>
      <c r="O615" s="529"/>
      <c r="P615" s="516" t="s">
        <v>161</v>
      </c>
      <c r="Q615" s="517"/>
      <c r="R615" s="517"/>
      <c r="S615" s="517"/>
      <c r="T615" s="517"/>
      <c r="U615" s="517"/>
      <c r="V615" s="517"/>
      <c r="W615" s="517"/>
      <c r="X615" s="518"/>
      <c r="Y615" s="519">
        <v>0</v>
      </c>
      <c r="Z615" s="520"/>
      <c r="AA615" s="520"/>
      <c r="AB615" s="521">
        <v>0</v>
      </c>
      <c r="AC615" s="522"/>
      <c r="AD615" s="523"/>
      <c r="AE615" s="524" t="s">
        <v>161</v>
      </c>
      <c r="AF615" s="525"/>
      <c r="AG615" s="525"/>
      <c r="AH615" s="525"/>
      <c r="AI615" s="525"/>
      <c r="AJ615" s="525"/>
      <c r="AK615" s="525"/>
      <c r="AL615" s="525"/>
      <c r="AM615" s="526"/>
    </row>
    <row r="616" spans="1:39" ht="39.950000000000003" customHeight="1" x14ac:dyDescent="0.25">
      <c r="A616" s="89">
        <f t="shared" si="9"/>
        <v>604</v>
      </c>
      <c r="B616" s="511" t="s">
        <v>374</v>
      </c>
      <c r="C616" s="512"/>
      <c r="D616" s="513"/>
      <c r="E616" s="514"/>
      <c r="F616" s="514"/>
      <c r="G616" s="514"/>
      <c r="H616" s="514"/>
      <c r="I616" s="514"/>
      <c r="J616" s="515"/>
      <c r="K616" s="527" t="s">
        <v>161</v>
      </c>
      <c r="L616" s="528"/>
      <c r="M616" s="528"/>
      <c r="N616" s="528"/>
      <c r="O616" s="529"/>
      <c r="P616" s="516" t="s">
        <v>161</v>
      </c>
      <c r="Q616" s="517"/>
      <c r="R616" s="517"/>
      <c r="S616" s="517"/>
      <c r="T616" s="517"/>
      <c r="U616" s="517"/>
      <c r="V616" s="517"/>
      <c r="W616" s="517"/>
      <c r="X616" s="518"/>
      <c r="Y616" s="519">
        <v>0</v>
      </c>
      <c r="Z616" s="520"/>
      <c r="AA616" s="520"/>
      <c r="AB616" s="521">
        <v>0</v>
      </c>
      <c r="AC616" s="522"/>
      <c r="AD616" s="523"/>
      <c r="AE616" s="524" t="s">
        <v>161</v>
      </c>
      <c r="AF616" s="525"/>
      <c r="AG616" s="525"/>
      <c r="AH616" s="525"/>
      <c r="AI616" s="525"/>
      <c r="AJ616" s="525"/>
      <c r="AK616" s="525"/>
      <c r="AL616" s="525"/>
      <c r="AM616" s="526"/>
    </row>
    <row r="617" spans="1:39" ht="39.950000000000003" customHeight="1" x14ac:dyDescent="0.25">
      <c r="A617" s="89">
        <f t="shared" si="9"/>
        <v>605</v>
      </c>
      <c r="B617" s="511" t="s">
        <v>374</v>
      </c>
      <c r="C617" s="512"/>
      <c r="D617" s="513"/>
      <c r="E617" s="514"/>
      <c r="F617" s="514"/>
      <c r="G617" s="514"/>
      <c r="H617" s="514"/>
      <c r="I617" s="514"/>
      <c r="J617" s="515"/>
      <c r="K617" s="527" t="s">
        <v>161</v>
      </c>
      <c r="L617" s="528"/>
      <c r="M617" s="528"/>
      <c r="N617" s="528"/>
      <c r="O617" s="529"/>
      <c r="P617" s="516" t="s">
        <v>161</v>
      </c>
      <c r="Q617" s="517"/>
      <c r="R617" s="517"/>
      <c r="S617" s="517"/>
      <c r="T617" s="517"/>
      <c r="U617" s="517"/>
      <c r="V617" s="517"/>
      <c r="W617" s="517"/>
      <c r="X617" s="518"/>
      <c r="Y617" s="519">
        <v>0</v>
      </c>
      <c r="Z617" s="520"/>
      <c r="AA617" s="520"/>
      <c r="AB617" s="521">
        <v>0</v>
      </c>
      <c r="AC617" s="522"/>
      <c r="AD617" s="523"/>
      <c r="AE617" s="524" t="s">
        <v>161</v>
      </c>
      <c r="AF617" s="525"/>
      <c r="AG617" s="525"/>
      <c r="AH617" s="525"/>
      <c r="AI617" s="525"/>
      <c r="AJ617" s="525"/>
      <c r="AK617" s="525"/>
      <c r="AL617" s="525"/>
      <c r="AM617" s="526"/>
    </row>
    <row r="618" spans="1:39" ht="39.950000000000003" customHeight="1" x14ac:dyDescent="0.25">
      <c r="A618" s="89">
        <f t="shared" si="9"/>
        <v>606</v>
      </c>
      <c r="B618" s="511" t="s">
        <v>374</v>
      </c>
      <c r="C618" s="512"/>
      <c r="D618" s="513"/>
      <c r="E618" s="514"/>
      <c r="F618" s="514"/>
      <c r="G618" s="514"/>
      <c r="H618" s="514"/>
      <c r="I618" s="514"/>
      <c r="J618" s="515"/>
      <c r="K618" s="527" t="s">
        <v>161</v>
      </c>
      <c r="L618" s="528"/>
      <c r="M618" s="528"/>
      <c r="N618" s="528"/>
      <c r="O618" s="529"/>
      <c r="P618" s="516" t="s">
        <v>161</v>
      </c>
      <c r="Q618" s="517"/>
      <c r="R618" s="517"/>
      <c r="S618" s="517"/>
      <c r="T618" s="517"/>
      <c r="U618" s="517"/>
      <c r="V618" s="517"/>
      <c r="W618" s="517"/>
      <c r="X618" s="518"/>
      <c r="Y618" s="519">
        <v>0</v>
      </c>
      <c r="Z618" s="520"/>
      <c r="AA618" s="520"/>
      <c r="AB618" s="521">
        <v>0</v>
      </c>
      <c r="AC618" s="522"/>
      <c r="AD618" s="523"/>
      <c r="AE618" s="524" t="s">
        <v>161</v>
      </c>
      <c r="AF618" s="525"/>
      <c r="AG618" s="525"/>
      <c r="AH618" s="525"/>
      <c r="AI618" s="525"/>
      <c r="AJ618" s="525"/>
      <c r="AK618" s="525"/>
      <c r="AL618" s="525"/>
      <c r="AM618" s="526"/>
    </row>
    <row r="619" spans="1:39" ht="39.950000000000003" customHeight="1" x14ac:dyDescent="0.25">
      <c r="A619" s="89">
        <f t="shared" si="9"/>
        <v>607</v>
      </c>
      <c r="B619" s="511" t="s">
        <v>374</v>
      </c>
      <c r="C619" s="512"/>
      <c r="D619" s="513"/>
      <c r="E619" s="514"/>
      <c r="F619" s="514"/>
      <c r="G619" s="514"/>
      <c r="H619" s="514"/>
      <c r="I619" s="514"/>
      <c r="J619" s="515"/>
      <c r="K619" s="527" t="s">
        <v>161</v>
      </c>
      <c r="L619" s="528"/>
      <c r="M619" s="528"/>
      <c r="N619" s="528"/>
      <c r="O619" s="529"/>
      <c r="P619" s="516" t="s">
        <v>161</v>
      </c>
      <c r="Q619" s="517"/>
      <c r="R619" s="517"/>
      <c r="S619" s="517"/>
      <c r="T619" s="517"/>
      <c r="U619" s="517"/>
      <c r="V619" s="517"/>
      <c r="W619" s="517"/>
      <c r="X619" s="518"/>
      <c r="Y619" s="519">
        <v>0</v>
      </c>
      <c r="Z619" s="520"/>
      <c r="AA619" s="520"/>
      <c r="AB619" s="521">
        <v>0</v>
      </c>
      <c r="AC619" s="522"/>
      <c r="AD619" s="523"/>
      <c r="AE619" s="524" t="s">
        <v>161</v>
      </c>
      <c r="AF619" s="525"/>
      <c r="AG619" s="525"/>
      <c r="AH619" s="525"/>
      <c r="AI619" s="525"/>
      <c r="AJ619" s="525"/>
      <c r="AK619" s="525"/>
      <c r="AL619" s="525"/>
      <c r="AM619" s="526"/>
    </row>
    <row r="620" spans="1:39" ht="39.950000000000003" customHeight="1" x14ac:dyDescent="0.25">
      <c r="A620" s="89">
        <f t="shared" si="9"/>
        <v>608</v>
      </c>
      <c r="B620" s="511" t="s">
        <v>374</v>
      </c>
      <c r="C620" s="512"/>
      <c r="D620" s="513"/>
      <c r="E620" s="514"/>
      <c r="F620" s="514"/>
      <c r="G620" s="514"/>
      <c r="H620" s="514"/>
      <c r="I620" s="514"/>
      <c r="J620" s="515"/>
      <c r="K620" s="527" t="s">
        <v>161</v>
      </c>
      <c r="L620" s="528"/>
      <c r="M620" s="528"/>
      <c r="N620" s="528"/>
      <c r="O620" s="529"/>
      <c r="P620" s="516" t="s">
        <v>161</v>
      </c>
      <c r="Q620" s="517"/>
      <c r="R620" s="517"/>
      <c r="S620" s="517"/>
      <c r="T620" s="517"/>
      <c r="U620" s="517"/>
      <c r="V620" s="517"/>
      <c r="W620" s="517"/>
      <c r="X620" s="518"/>
      <c r="Y620" s="519">
        <v>0</v>
      </c>
      <c r="Z620" s="520"/>
      <c r="AA620" s="520"/>
      <c r="AB620" s="521">
        <v>0</v>
      </c>
      <c r="AC620" s="522"/>
      <c r="AD620" s="523"/>
      <c r="AE620" s="524" t="s">
        <v>161</v>
      </c>
      <c r="AF620" s="525"/>
      <c r="AG620" s="525"/>
      <c r="AH620" s="525"/>
      <c r="AI620" s="525"/>
      <c r="AJ620" s="525"/>
      <c r="AK620" s="525"/>
      <c r="AL620" s="525"/>
      <c r="AM620" s="526"/>
    </row>
    <row r="621" spans="1:39" ht="39.950000000000003" customHeight="1" x14ac:dyDescent="0.25">
      <c r="A621" s="89">
        <f t="shared" si="9"/>
        <v>609</v>
      </c>
      <c r="B621" s="511" t="s">
        <v>374</v>
      </c>
      <c r="C621" s="512"/>
      <c r="D621" s="513"/>
      <c r="E621" s="514"/>
      <c r="F621" s="514"/>
      <c r="G621" s="514"/>
      <c r="H621" s="514"/>
      <c r="I621" s="514"/>
      <c r="J621" s="515"/>
      <c r="K621" s="527" t="s">
        <v>161</v>
      </c>
      <c r="L621" s="528"/>
      <c r="M621" s="528"/>
      <c r="N621" s="528"/>
      <c r="O621" s="529"/>
      <c r="P621" s="516" t="s">
        <v>161</v>
      </c>
      <c r="Q621" s="517"/>
      <c r="R621" s="517"/>
      <c r="S621" s="517"/>
      <c r="T621" s="517"/>
      <c r="U621" s="517"/>
      <c r="V621" s="517"/>
      <c r="W621" s="517"/>
      <c r="X621" s="518"/>
      <c r="Y621" s="519">
        <v>0</v>
      </c>
      <c r="Z621" s="520"/>
      <c r="AA621" s="520"/>
      <c r="AB621" s="521">
        <v>0</v>
      </c>
      <c r="AC621" s="522"/>
      <c r="AD621" s="523"/>
      <c r="AE621" s="524" t="s">
        <v>161</v>
      </c>
      <c r="AF621" s="525"/>
      <c r="AG621" s="525"/>
      <c r="AH621" s="525"/>
      <c r="AI621" s="525"/>
      <c r="AJ621" s="525"/>
      <c r="AK621" s="525"/>
      <c r="AL621" s="525"/>
      <c r="AM621" s="526"/>
    </row>
    <row r="622" spans="1:39" ht="39.950000000000003" customHeight="1" x14ac:dyDescent="0.25">
      <c r="A622" s="89">
        <f t="shared" si="9"/>
        <v>610</v>
      </c>
      <c r="B622" s="511" t="s">
        <v>374</v>
      </c>
      <c r="C622" s="512"/>
      <c r="D622" s="513"/>
      <c r="E622" s="514"/>
      <c r="F622" s="514"/>
      <c r="G622" s="514"/>
      <c r="H622" s="514"/>
      <c r="I622" s="514"/>
      <c r="J622" s="515"/>
      <c r="K622" s="527" t="s">
        <v>161</v>
      </c>
      <c r="L622" s="528"/>
      <c r="M622" s="528"/>
      <c r="N622" s="528"/>
      <c r="O622" s="529"/>
      <c r="P622" s="516" t="s">
        <v>161</v>
      </c>
      <c r="Q622" s="517"/>
      <c r="R622" s="517"/>
      <c r="S622" s="517"/>
      <c r="T622" s="517"/>
      <c r="U622" s="517"/>
      <c r="V622" s="517"/>
      <c r="W622" s="517"/>
      <c r="X622" s="518"/>
      <c r="Y622" s="519">
        <v>0</v>
      </c>
      <c r="Z622" s="520"/>
      <c r="AA622" s="520"/>
      <c r="AB622" s="521">
        <v>0</v>
      </c>
      <c r="AC622" s="522"/>
      <c r="AD622" s="523"/>
      <c r="AE622" s="524" t="s">
        <v>161</v>
      </c>
      <c r="AF622" s="525"/>
      <c r="AG622" s="525"/>
      <c r="AH622" s="525"/>
      <c r="AI622" s="525"/>
      <c r="AJ622" s="525"/>
      <c r="AK622" s="525"/>
      <c r="AL622" s="525"/>
      <c r="AM622" s="526"/>
    </row>
    <row r="623" spans="1:39" ht="39.950000000000003" customHeight="1" x14ac:dyDescent="0.25">
      <c r="A623" s="89">
        <f t="shared" si="9"/>
        <v>611</v>
      </c>
      <c r="B623" s="511" t="s">
        <v>374</v>
      </c>
      <c r="C623" s="512"/>
      <c r="D623" s="513"/>
      <c r="E623" s="514"/>
      <c r="F623" s="514"/>
      <c r="G623" s="514"/>
      <c r="H623" s="514"/>
      <c r="I623" s="514"/>
      <c r="J623" s="515"/>
      <c r="K623" s="527" t="s">
        <v>161</v>
      </c>
      <c r="L623" s="528"/>
      <c r="M623" s="528"/>
      <c r="N623" s="528"/>
      <c r="O623" s="529"/>
      <c r="P623" s="516" t="s">
        <v>161</v>
      </c>
      <c r="Q623" s="517"/>
      <c r="R623" s="517"/>
      <c r="S623" s="517"/>
      <c r="T623" s="517"/>
      <c r="U623" s="517"/>
      <c r="V623" s="517"/>
      <c r="W623" s="517"/>
      <c r="X623" s="518"/>
      <c r="Y623" s="519">
        <v>0</v>
      </c>
      <c r="Z623" s="520"/>
      <c r="AA623" s="520"/>
      <c r="AB623" s="521">
        <v>0</v>
      </c>
      <c r="AC623" s="522"/>
      <c r="AD623" s="523"/>
      <c r="AE623" s="524" t="s">
        <v>161</v>
      </c>
      <c r="AF623" s="525"/>
      <c r="AG623" s="525"/>
      <c r="AH623" s="525"/>
      <c r="AI623" s="525"/>
      <c r="AJ623" s="525"/>
      <c r="AK623" s="525"/>
      <c r="AL623" s="525"/>
      <c r="AM623" s="526"/>
    </row>
    <row r="624" spans="1:39" ht="39.950000000000003" customHeight="1" x14ac:dyDescent="0.25">
      <c r="A624" s="89">
        <f t="shared" si="9"/>
        <v>612</v>
      </c>
      <c r="B624" s="511" t="s">
        <v>374</v>
      </c>
      <c r="C624" s="512"/>
      <c r="D624" s="513"/>
      <c r="E624" s="514"/>
      <c r="F624" s="514"/>
      <c r="G624" s="514"/>
      <c r="H624" s="514"/>
      <c r="I624" s="514"/>
      <c r="J624" s="515"/>
      <c r="K624" s="527" t="s">
        <v>161</v>
      </c>
      <c r="L624" s="528"/>
      <c r="M624" s="528"/>
      <c r="N624" s="528"/>
      <c r="O624" s="529"/>
      <c r="P624" s="516" t="s">
        <v>161</v>
      </c>
      <c r="Q624" s="517"/>
      <c r="R624" s="517"/>
      <c r="S624" s="517"/>
      <c r="T624" s="517"/>
      <c r="U624" s="517"/>
      <c r="V624" s="517"/>
      <c r="W624" s="517"/>
      <c r="X624" s="518"/>
      <c r="Y624" s="519">
        <v>0</v>
      </c>
      <c r="Z624" s="520"/>
      <c r="AA624" s="520"/>
      <c r="AB624" s="521">
        <v>0</v>
      </c>
      <c r="AC624" s="522"/>
      <c r="AD624" s="523"/>
      <c r="AE624" s="524" t="s">
        <v>161</v>
      </c>
      <c r="AF624" s="525"/>
      <c r="AG624" s="525"/>
      <c r="AH624" s="525"/>
      <c r="AI624" s="525"/>
      <c r="AJ624" s="525"/>
      <c r="AK624" s="525"/>
      <c r="AL624" s="525"/>
      <c r="AM624" s="526"/>
    </row>
    <row r="625" spans="1:39" ht="39.950000000000003" customHeight="1" x14ac:dyDescent="0.25">
      <c r="A625" s="89">
        <f t="shared" si="9"/>
        <v>613</v>
      </c>
      <c r="B625" s="511" t="s">
        <v>374</v>
      </c>
      <c r="C625" s="512"/>
      <c r="D625" s="513"/>
      <c r="E625" s="514"/>
      <c r="F625" s="514"/>
      <c r="G625" s="514"/>
      <c r="H625" s="514"/>
      <c r="I625" s="514"/>
      <c r="J625" s="515"/>
      <c r="K625" s="527" t="s">
        <v>161</v>
      </c>
      <c r="L625" s="528"/>
      <c r="M625" s="528"/>
      <c r="N625" s="528"/>
      <c r="O625" s="529"/>
      <c r="P625" s="516" t="s">
        <v>161</v>
      </c>
      <c r="Q625" s="517"/>
      <c r="R625" s="517"/>
      <c r="S625" s="517"/>
      <c r="T625" s="517"/>
      <c r="U625" s="517"/>
      <c r="V625" s="517"/>
      <c r="W625" s="517"/>
      <c r="X625" s="518"/>
      <c r="Y625" s="519">
        <v>0</v>
      </c>
      <c r="Z625" s="520"/>
      <c r="AA625" s="520"/>
      <c r="AB625" s="521">
        <v>0</v>
      </c>
      <c r="AC625" s="522"/>
      <c r="AD625" s="523"/>
      <c r="AE625" s="524" t="s">
        <v>161</v>
      </c>
      <c r="AF625" s="525"/>
      <c r="AG625" s="525"/>
      <c r="AH625" s="525"/>
      <c r="AI625" s="525"/>
      <c r="AJ625" s="525"/>
      <c r="AK625" s="525"/>
      <c r="AL625" s="525"/>
      <c r="AM625" s="526"/>
    </row>
    <row r="626" spans="1:39" ht="39.950000000000003" customHeight="1" x14ac:dyDescent="0.25">
      <c r="A626" s="89">
        <f t="shared" si="9"/>
        <v>614</v>
      </c>
      <c r="B626" s="511" t="s">
        <v>374</v>
      </c>
      <c r="C626" s="512"/>
      <c r="D626" s="513"/>
      <c r="E626" s="514"/>
      <c r="F626" s="514"/>
      <c r="G626" s="514"/>
      <c r="H626" s="514"/>
      <c r="I626" s="514"/>
      <c r="J626" s="515"/>
      <c r="K626" s="527" t="s">
        <v>161</v>
      </c>
      <c r="L626" s="528"/>
      <c r="M626" s="528"/>
      <c r="N626" s="528"/>
      <c r="O626" s="529"/>
      <c r="P626" s="516" t="s">
        <v>161</v>
      </c>
      <c r="Q626" s="517"/>
      <c r="R626" s="517"/>
      <c r="S626" s="517"/>
      <c r="T626" s="517"/>
      <c r="U626" s="517"/>
      <c r="V626" s="517"/>
      <c r="W626" s="517"/>
      <c r="X626" s="518"/>
      <c r="Y626" s="519">
        <v>0</v>
      </c>
      <c r="Z626" s="520"/>
      <c r="AA626" s="520"/>
      <c r="AB626" s="521">
        <v>0</v>
      </c>
      <c r="AC626" s="522"/>
      <c r="AD626" s="523"/>
      <c r="AE626" s="524" t="s">
        <v>161</v>
      </c>
      <c r="AF626" s="525"/>
      <c r="AG626" s="525"/>
      <c r="AH626" s="525"/>
      <c r="AI626" s="525"/>
      <c r="AJ626" s="525"/>
      <c r="AK626" s="525"/>
      <c r="AL626" s="525"/>
      <c r="AM626" s="526"/>
    </row>
    <row r="627" spans="1:39" ht="39.950000000000003" customHeight="1" x14ac:dyDescent="0.25">
      <c r="A627" s="89">
        <f t="shared" si="9"/>
        <v>615</v>
      </c>
      <c r="B627" s="511" t="s">
        <v>374</v>
      </c>
      <c r="C627" s="512"/>
      <c r="D627" s="513"/>
      <c r="E627" s="514"/>
      <c r="F627" s="514"/>
      <c r="G627" s="514"/>
      <c r="H627" s="514"/>
      <c r="I627" s="514"/>
      <c r="J627" s="515"/>
      <c r="K627" s="527" t="s">
        <v>161</v>
      </c>
      <c r="L627" s="528"/>
      <c r="M627" s="528"/>
      <c r="N627" s="528"/>
      <c r="O627" s="529"/>
      <c r="P627" s="516" t="s">
        <v>161</v>
      </c>
      <c r="Q627" s="517"/>
      <c r="R627" s="517"/>
      <c r="S627" s="517"/>
      <c r="T627" s="517"/>
      <c r="U627" s="517"/>
      <c r="V627" s="517"/>
      <c r="W627" s="517"/>
      <c r="X627" s="518"/>
      <c r="Y627" s="519">
        <v>0</v>
      </c>
      <c r="Z627" s="520"/>
      <c r="AA627" s="520"/>
      <c r="AB627" s="521">
        <v>0</v>
      </c>
      <c r="AC627" s="522"/>
      <c r="AD627" s="523"/>
      <c r="AE627" s="524" t="s">
        <v>161</v>
      </c>
      <c r="AF627" s="525"/>
      <c r="AG627" s="525"/>
      <c r="AH627" s="525"/>
      <c r="AI627" s="525"/>
      <c r="AJ627" s="525"/>
      <c r="AK627" s="525"/>
      <c r="AL627" s="525"/>
      <c r="AM627" s="526"/>
    </row>
    <row r="628" spans="1:39" ht="39.950000000000003" customHeight="1" x14ac:dyDescent="0.25">
      <c r="A628" s="89">
        <f t="shared" si="9"/>
        <v>616</v>
      </c>
      <c r="B628" s="511" t="s">
        <v>374</v>
      </c>
      <c r="C628" s="512"/>
      <c r="D628" s="513"/>
      <c r="E628" s="514"/>
      <c r="F628" s="514"/>
      <c r="G628" s="514"/>
      <c r="H628" s="514"/>
      <c r="I628" s="514"/>
      <c r="J628" s="515"/>
      <c r="K628" s="527" t="s">
        <v>161</v>
      </c>
      <c r="L628" s="528"/>
      <c r="M628" s="528"/>
      <c r="N628" s="528"/>
      <c r="O628" s="529"/>
      <c r="P628" s="516" t="s">
        <v>161</v>
      </c>
      <c r="Q628" s="517"/>
      <c r="R628" s="517"/>
      <c r="S628" s="517"/>
      <c r="T628" s="517"/>
      <c r="U628" s="517"/>
      <c r="V628" s="517"/>
      <c r="W628" s="517"/>
      <c r="X628" s="518"/>
      <c r="Y628" s="519">
        <v>0</v>
      </c>
      <c r="Z628" s="520"/>
      <c r="AA628" s="520"/>
      <c r="AB628" s="521">
        <v>0</v>
      </c>
      <c r="AC628" s="522"/>
      <c r="AD628" s="523"/>
      <c r="AE628" s="524" t="s">
        <v>161</v>
      </c>
      <c r="AF628" s="525"/>
      <c r="AG628" s="525"/>
      <c r="AH628" s="525"/>
      <c r="AI628" s="525"/>
      <c r="AJ628" s="525"/>
      <c r="AK628" s="525"/>
      <c r="AL628" s="525"/>
      <c r="AM628" s="526"/>
    </row>
    <row r="629" spans="1:39" ht="39.950000000000003" customHeight="1" x14ac:dyDescent="0.25">
      <c r="A629" s="89">
        <f t="shared" si="9"/>
        <v>617</v>
      </c>
      <c r="B629" s="511" t="s">
        <v>374</v>
      </c>
      <c r="C629" s="512"/>
      <c r="D629" s="513"/>
      <c r="E629" s="514"/>
      <c r="F629" s="514"/>
      <c r="G629" s="514"/>
      <c r="H629" s="514"/>
      <c r="I629" s="514"/>
      <c r="J629" s="515"/>
      <c r="K629" s="527" t="s">
        <v>161</v>
      </c>
      <c r="L629" s="528"/>
      <c r="M629" s="528"/>
      <c r="N629" s="528"/>
      <c r="O629" s="529"/>
      <c r="P629" s="516" t="s">
        <v>161</v>
      </c>
      <c r="Q629" s="517"/>
      <c r="R629" s="517"/>
      <c r="S629" s="517"/>
      <c r="T629" s="517"/>
      <c r="U629" s="517"/>
      <c r="V629" s="517"/>
      <c r="W629" s="517"/>
      <c r="X629" s="518"/>
      <c r="Y629" s="519">
        <v>0</v>
      </c>
      <c r="Z629" s="520"/>
      <c r="AA629" s="520"/>
      <c r="AB629" s="521">
        <v>0</v>
      </c>
      <c r="AC629" s="522"/>
      <c r="AD629" s="523"/>
      <c r="AE629" s="524" t="s">
        <v>161</v>
      </c>
      <c r="AF629" s="525"/>
      <c r="AG629" s="525"/>
      <c r="AH629" s="525"/>
      <c r="AI629" s="525"/>
      <c r="AJ629" s="525"/>
      <c r="AK629" s="525"/>
      <c r="AL629" s="525"/>
      <c r="AM629" s="526"/>
    </row>
    <row r="630" spans="1:39" ht="39.950000000000003" customHeight="1" x14ac:dyDescent="0.25">
      <c r="A630" s="89">
        <f t="shared" si="9"/>
        <v>618</v>
      </c>
      <c r="B630" s="511" t="s">
        <v>374</v>
      </c>
      <c r="C630" s="512"/>
      <c r="D630" s="513"/>
      <c r="E630" s="514"/>
      <c r="F630" s="514"/>
      <c r="G630" s="514"/>
      <c r="H630" s="514"/>
      <c r="I630" s="514"/>
      <c r="J630" s="515"/>
      <c r="K630" s="527" t="s">
        <v>161</v>
      </c>
      <c r="L630" s="528"/>
      <c r="M630" s="528"/>
      <c r="N630" s="528"/>
      <c r="O630" s="529"/>
      <c r="P630" s="516" t="s">
        <v>161</v>
      </c>
      <c r="Q630" s="517"/>
      <c r="R630" s="517"/>
      <c r="S630" s="517"/>
      <c r="T630" s="517"/>
      <c r="U630" s="517"/>
      <c r="V630" s="517"/>
      <c r="W630" s="517"/>
      <c r="X630" s="518"/>
      <c r="Y630" s="519">
        <v>0</v>
      </c>
      <c r="Z630" s="520"/>
      <c r="AA630" s="520"/>
      <c r="AB630" s="521">
        <v>0</v>
      </c>
      <c r="AC630" s="522"/>
      <c r="AD630" s="523"/>
      <c r="AE630" s="524" t="s">
        <v>161</v>
      </c>
      <c r="AF630" s="525"/>
      <c r="AG630" s="525"/>
      <c r="AH630" s="525"/>
      <c r="AI630" s="525"/>
      <c r="AJ630" s="525"/>
      <c r="AK630" s="525"/>
      <c r="AL630" s="525"/>
      <c r="AM630" s="526"/>
    </row>
    <row r="631" spans="1:39" ht="39.950000000000003" customHeight="1" x14ac:dyDescent="0.25">
      <c r="A631" s="89">
        <f t="shared" si="9"/>
        <v>619</v>
      </c>
      <c r="B631" s="511" t="s">
        <v>374</v>
      </c>
      <c r="C631" s="512"/>
      <c r="D631" s="513"/>
      <c r="E631" s="514"/>
      <c r="F631" s="514"/>
      <c r="G631" s="514"/>
      <c r="H631" s="514"/>
      <c r="I631" s="514"/>
      <c r="J631" s="515"/>
      <c r="K631" s="527" t="s">
        <v>161</v>
      </c>
      <c r="L631" s="528"/>
      <c r="M631" s="528"/>
      <c r="N631" s="528"/>
      <c r="O631" s="529"/>
      <c r="P631" s="516" t="s">
        <v>161</v>
      </c>
      <c r="Q631" s="517"/>
      <c r="R631" s="517"/>
      <c r="S631" s="517"/>
      <c r="T631" s="517"/>
      <c r="U631" s="517"/>
      <c r="V631" s="517"/>
      <c r="W631" s="517"/>
      <c r="X631" s="518"/>
      <c r="Y631" s="519">
        <v>0</v>
      </c>
      <c r="Z631" s="520"/>
      <c r="AA631" s="520"/>
      <c r="AB631" s="521">
        <v>0</v>
      </c>
      <c r="AC631" s="522"/>
      <c r="AD631" s="523"/>
      <c r="AE631" s="524" t="s">
        <v>161</v>
      </c>
      <c r="AF631" s="525"/>
      <c r="AG631" s="525"/>
      <c r="AH631" s="525"/>
      <c r="AI631" s="525"/>
      <c r="AJ631" s="525"/>
      <c r="AK631" s="525"/>
      <c r="AL631" s="525"/>
      <c r="AM631" s="526"/>
    </row>
    <row r="632" spans="1:39" ht="39.950000000000003" customHeight="1" x14ac:dyDescent="0.25">
      <c r="A632" s="89">
        <f t="shared" si="9"/>
        <v>620</v>
      </c>
      <c r="B632" s="511" t="s">
        <v>374</v>
      </c>
      <c r="C632" s="512"/>
      <c r="D632" s="513"/>
      <c r="E632" s="514"/>
      <c r="F632" s="514"/>
      <c r="G632" s="514"/>
      <c r="H632" s="514"/>
      <c r="I632" s="514"/>
      <c r="J632" s="515"/>
      <c r="K632" s="527" t="s">
        <v>161</v>
      </c>
      <c r="L632" s="528"/>
      <c r="M632" s="528"/>
      <c r="N632" s="528"/>
      <c r="O632" s="529"/>
      <c r="P632" s="516" t="s">
        <v>161</v>
      </c>
      <c r="Q632" s="517"/>
      <c r="R632" s="517"/>
      <c r="S632" s="517"/>
      <c r="T632" s="517"/>
      <c r="U632" s="517"/>
      <c r="V632" s="517"/>
      <c r="W632" s="517"/>
      <c r="X632" s="518"/>
      <c r="Y632" s="519">
        <v>0</v>
      </c>
      <c r="Z632" s="520"/>
      <c r="AA632" s="520"/>
      <c r="AB632" s="521">
        <v>0</v>
      </c>
      <c r="AC632" s="522"/>
      <c r="AD632" s="523"/>
      <c r="AE632" s="524" t="s">
        <v>161</v>
      </c>
      <c r="AF632" s="525"/>
      <c r="AG632" s="525"/>
      <c r="AH632" s="525"/>
      <c r="AI632" s="525"/>
      <c r="AJ632" s="525"/>
      <c r="AK632" s="525"/>
      <c r="AL632" s="525"/>
      <c r="AM632" s="526"/>
    </row>
    <row r="633" spans="1:39" ht="39.950000000000003" customHeight="1" x14ac:dyDescent="0.25">
      <c r="A633" s="89">
        <f t="shared" si="9"/>
        <v>621</v>
      </c>
      <c r="B633" s="511" t="s">
        <v>374</v>
      </c>
      <c r="C633" s="512"/>
      <c r="D633" s="513"/>
      <c r="E633" s="514"/>
      <c r="F633" s="514"/>
      <c r="G633" s="514"/>
      <c r="H633" s="514"/>
      <c r="I633" s="514"/>
      <c r="J633" s="515"/>
      <c r="K633" s="527" t="s">
        <v>161</v>
      </c>
      <c r="L633" s="528"/>
      <c r="M633" s="528"/>
      <c r="N633" s="528"/>
      <c r="O633" s="529"/>
      <c r="P633" s="516" t="s">
        <v>161</v>
      </c>
      <c r="Q633" s="517"/>
      <c r="R633" s="517"/>
      <c r="S633" s="517"/>
      <c r="T633" s="517"/>
      <c r="U633" s="517"/>
      <c r="V633" s="517"/>
      <c r="W633" s="517"/>
      <c r="X633" s="518"/>
      <c r="Y633" s="519">
        <v>0</v>
      </c>
      <c r="Z633" s="520"/>
      <c r="AA633" s="520"/>
      <c r="AB633" s="521">
        <v>0</v>
      </c>
      <c r="AC633" s="522"/>
      <c r="AD633" s="523"/>
      <c r="AE633" s="524" t="s">
        <v>161</v>
      </c>
      <c r="AF633" s="525"/>
      <c r="AG633" s="525"/>
      <c r="AH633" s="525"/>
      <c r="AI633" s="525"/>
      <c r="AJ633" s="525"/>
      <c r="AK633" s="525"/>
      <c r="AL633" s="525"/>
      <c r="AM633" s="526"/>
    </row>
    <row r="634" spans="1:39" ht="39.950000000000003" customHeight="1" x14ac:dyDescent="0.25">
      <c r="A634" s="89">
        <f t="shared" si="9"/>
        <v>622</v>
      </c>
      <c r="B634" s="511" t="s">
        <v>374</v>
      </c>
      <c r="C634" s="512"/>
      <c r="D634" s="513"/>
      <c r="E634" s="514"/>
      <c r="F634" s="514"/>
      <c r="G634" s="514"/>
      <c r="H634" s="514"/>
      <c r="I634" s="514"/>
      <c r="J634" s="515"/>
      <c r="K634" s="527" t="s">
        <v>161</v>
      </c>
      <c r="L634" s="528"/>
      <c r="M634" s="528"/>
      <c r="N634" s="528"/>
      <c r="O634" s="529"/>
      <c r="P634" s="516" t="s">
        <v>161</v>
      </c>
      <c r="Q634" s="517"/>
      <c r="R634" s="517"/>
      <c r="S634" s="517"/>
      <c r="T634" s="517"/>
      <c r="U634" s="517"/>
      <c r="V634" s="517"/>
      <c r="W634" s="517"/>
      <c r="X634" s="518"/>
      <c r="Y634" s="519">
        <v>0</v>
      </c>
      <c r="Z634" s="520"/>
      <c r="AA634" s="520"/>
      <c r="AB634" s="521">
        <v>0</v>
      </c>
      <c r="AC634" s="522"/>
      <c r="AD634" s="523"/>
      <c r="AE634" s="524" t="s">
        <v>161</v>
      </c>
      <c r="AF634" s="525"/>
      <c r="AG634" s="525"/>
      <c r="AH634" s="525"/>
      <c r="AI634" s="525"/>
      <c r="AJ634" s="525"/>
      <c r="AK634" s="525"/>
      <c r="AL634" s="525"/>
      <c r="AM634" s="526"/>
    </row>
    <row r="635" spans="1:39" ht="39.950000000000003" customHeight="1" x14ac:dyDescent="0.25">
      <c r="A635" s="89">
        <f t="shared" si="9"/>
        <v>623</v>
      </c>
      <c r="B635" s="511" t="s">
        <v>374</v>
      </c>
      <c r="C635" s="512"/>
      <c r="D635" s="513"/>
      <c r="E635" s="514"/>
      <c r="F635" s="514"/>
      <c r="G635" s="514"/>
      <c r="H635" s="514"/>
      <c r="I635" s="514"/>
      <c r="J635" s="515"/>
      <c r="K635" s="527" t="s">
        <v>161</v>
      </c>
      <c r="L635" s="528"/>
      <c r="M635" s="528"/>
      <c r="N635" s="528"/>
      <c r="O635" s="529"/>
      <c r="P635" s="516" t="s">
        <v>161</v>
      </c>
      <c r="Q635" s="517"/>
      <c r="R635" s="517"/>
      <c r="S635" s="517"/>
      <c r="T635" s="517"/>
      <c r="U635" s="517"/>
      <c r="V635" s="517"/>
      <c r="W635" s="517"/>
      <c r="X635" s="518"/>
      <c r="Y635" s="519">
        <v>0</v>
      </c>
      <c r="Z635" s="520"/>
      <c r="AA635" s="520"/>
      <c r="AB635" s="521">
        <v>0</v>
      </c>
      <c r="AC635" s="522"/>
      <c r="AD635" s="523"/>
      <c r="AE635" s="524" t="s">
        <v>161</v>
      </c>
      <c r="AF635" s="525"/>
      <c r="AG635" s="525"/>
      <c r="AH635" s="525"/>
      <c r="AI635" s="525"/>
      <c r="AJ635" s="525"/>
      <c r="AK635" s="525"/>
      <c r="AL635" s="525"/>
      <c r="AM635" s="526"/>
    </row>
    <row r="636" spans="1:39" ht="39.950000000000003" customHeight="1" x14ac:dyDescent="0.25">
      <c r="A636" s="89">
        <f t="shared" si="9"/>
        <v>624</v>
      </c>
      <c r="B636" s="511" t="s">
        <v>374</v>
      </c>
      <c r="C636" s="512"/>
      <c r="D636" s="513"/>
      <c r="E636" s="514"/>
      <c r="F636" s="514"/>
      <c r="G636" s="514"/>
      <c r="H636" s="514"/>
      <c r="I636" s="514"/>
      <c r="J636" s="515"/>
      <c r="K636" s="527" t="s">
        <v>161</v>
      </c>
      <c r="L636" s="528"/>
      <c r="M636" s="528"/>
      <c r="N636" s="528"/>
      <c r="O636" s="529"/>
      <c r="P636" s="516" t="s">
        <v>161</v>
      </c>
      <c r="Q636" s="517"/>
      <c r="R636" s="517"/>
      <c r="S636" s="517"/>
      <c r="T636" s="517"/>
      <c r="U636" s="517"/>
      <c r="V636" s="517"/>
      <c r="W636" s="517"/>
      <c r="X636" s="518"/>
      <c r="Y636" s="519">
        <v>0</v>
      </c>
      <c r="Z636" s="520"/>
      <c r="AA636" s="520"/>
      <c r="AB636" s="521">
        <v>0</v>
      </c>
      <c r="AC636" s="522"/>
      <c r="AD636" s="523"/>
      <c r="AE636" s="524" t="s">
        <v>161</v>
      </c>
      <c r="AF636" s="525"/>
      <c r="AG636" s="525"/>
      <c r="AH636" s="525"/>
      <c r="AI636" s="525"/>
      <c r="AJ636" s="525"/>
      <c r="AK636" s="525"/>
      <c r="AL636" s="525"/>
      <c r="AM636" s="526"/>
    </row>
    <row r="637" spans="1:39" ht="39.950000000000003" customHeight="1" x14ac:dyDescent="0.25">
      <c r="A637" s="89">
        <f t="shared" si="9"/>
        <v>625</v>
      </c>
      <c r="B637" s="511" t="s">
        <v>374</v>
      </c>
      <c r="C637" s="512"/>
      <c r="D637" s="513"/>
      <c r="E637" s="514"/>
      <c r="F637" s="514"/>
      <c r="G637" s="514"/>
      <c r="H637" s="514"/>
      <c r="I637" s="514"/>
      <c r="J637" s="515"/>
      <c r="K637" s="527" t="s">
        <v>161</v>
      </c>
      <c r="L637" s="528"/>
      <c r="M637" s="528"/>
      <c r="N637" s="528"/>
      <c r="O637" s="529"/>
      <c r="P637" s="516" t="s">
        <v>161</v>
      </c>
      <c r="Q637" s="517"/>
      <c r="R637" s="517"/>
      <c r="S637" s="517"/>
      <c r="T637" s="517"/>
      <c r="U637" s="517"/>
      <c r="V637" s="517"/>
      <c r="W637" s="517"/>
      <c r="X637" s="518"/>
      <c r="Y637" s="519">
        <v>0</v>
      </c>
      <c r="Z637" s="520"/>
      <c r="AA637" s="520"/>
      <c r="AB637" s="521">
        <v>0</v>
      </c>
      <c r="AC637" s="522"/>
      <c r="AD637" s="523"/>
      <c r="AE637" s="524" t="s">
        <v>161</v>
      </c>
      <c r="AF637" s="525"/>
      <c r="AG637" s="525"/>
      <c r="AH637" s="525"/>
      <c r="AI637" s="525"/>
      <c r="AJ637" s="525"/>
      <c r="AK637" s="525"/>
      <c r="AL637" s="525"/>
      <c r="AM637" s="526"/>
    </row>
    <row r="638" spans="1:39" ht="39.950000000000003" customHeight="1" x14ac:dyDescent="0.25">
      <c r="A638" s="89">
        <f t="shared" si="9"/>
        <v>626</v>
      </c>
      <c r="B638" s="511" t="s">
        <v>374</v>
      </c>
      <c r="C638" s="512"/>
      <c r="D638" s="513"/>
      <c r="E638" s="514"/>
      <c r="F638" s="514"/>
      <c r="G638" s="514"/>
      <c r="H638" s="514"/>
      <c r="I638" s="514"/>
      <c r="J638" s="515"/>
      <c r="K638" s="527" t="s">
        <v>161</v>
      </c>
      <c r="L638" s="528"/>
      <c r="M638" s="528"/>
      <c r="N638" s="528"/>
      <c r="O638" s="529"/>
      <c r="P638" s="516" t="s">
        <v>161</v>
      </c>
      <c r="Q638" s="517"/>
      <c r="R638" s="517"/>
      <c r="S638" s="517"/>
      <c r="T638" s="517"/>
      <c r="U638" s="517"/>
      <c r="V638" s="517"/>
      <c r="W638" s="517"/>
      <c r="X638" s="518"/>
      <c r="Y638" s="519">
        <v>0</v>
      </c>
      <c r="Z638" s="520"/>
      <c r="AA638" s="520"/>
      <c r="AB638" s="521">
        <v>0</v>
      </c>
      <c r="AC638" s="522"/>
      <c r="AD638" s="523"/>
      <c r="AE638" s="524" t="s">
        <v>161</v>
      </c>
      <c r="AF638" s="525"/>
      <c r="AG638" s="525"/>
      <c r="AH638" s="525"/>
      <c r="AI638" s="525"/>
      <c r="AJ638" s="525"/>
      <c r="AK638" s="525"/>
      <c r="AL638" s="525"/>
      <c r="AM638" s="526"/>
    </row>
    <row r="639" spans="1:39" ht="39.950000000000003" customHeight="1" x14ac:dyDescent="0.25">
      <c r="A639" s="89">
        <f t="shared" si="9"/>
        <v>627</v>
      </c>
      <c r="B639" s="511" t="s">
        <v>374</v>
      </c>
      <c r="C639" s="512"/>
      <c r="D639" s="513"/>
      <c r="E639" s="514"/>
      <c r="F639" s="514"/>
      <c r="G639" s="514"/>
      <c r="H639" s="514"/>
      <c r="I639" s="514"/>
      <c r="J639" s="515"/>
      <c r="K639" s="527" t="s">
        <v>161</v>
      </c>
      <c r="L639" s="528"/>
      <c r="M639" s="528"/>
      <c r="N639" s="528"/>
      <c r="O639" s="529"/>
      <c r="P639" s="516" t="s">
        <v>161</v>
      </c>
      <c r="Q639" s="517"/>
      <c r="R639" s="517"/>
      <c r="S639" s="517"/>
      <c r="T639" s="517"/>
      <c r="U639" s="517"/>
      <c r="V639" s="517"/>
      <c r="W639" s="517"/>
      <c r="X639" s="518"/>
      <c r="Y639" s="519">
        <v>0</v>
      </c>
      <c r="Z639" s="520"/>
      <c r="AA639" s="520"/>
      <c r="AB639" s="521">
        <v>0</v>
      </c>
      <c r="AC639" s="522"/>
      <c r="AD639" s="523"/>
      <c r="AE639" s="524" t="s">
        <v>161</v>
      </c>
      <c r="AF639" s="525"/>
      <c r="AG639" s="525"/>
      <c r="AH639" s="525"/>
      <c r="AI639" s="525"/>
      <c r="AJ639" s="525"/>
      <c r="AK639" s="525"/>
      <c r="AL639" s="525"/>
      <c r="AM639" s="526"/>
    </row>
    <row r="640" spans="1:39" ht="39.950000000000003" customHeight="1" x14ac:dyDescent="0.25">
      <c r="A640" s="89">
        <f t="shared" si="9"/>
        <v>628</v>
      </c>
      <c r="B640" s="511" t="s">
        <v>374</v>
      </c>
      <c r="C640" s="512"/>
      <c r="D640" s="513"/>
      <c r="E640" s="514"/>
      <c r="F640" s="514"/>
      <c r="G640" s="514"/>
      <c r="H640" s="514"/>
      <c r="I640" s="514"/>
      <c r="J640" s="515"/>
      <c r="K640" s="527" t="s">
        <v>161</v>
      </c>
      <c r="L640" s="528"/>
      <c r="M640" s="528"/>
      <c r="N640" s="528"/>
      <c r="O640" s="529"/>
      <c r="P640" s="516" t="s">
        <v>161</v>
      </c>
      <c r="Q640" s="517"/>
      <c r="R640" s="517"/>
      <c r="S640" s="517"/>
      <c r="T640" s="517"/>
      <c r="U640" s="517"/>
      <c r="V640" s="517"/>
      <c r="W640" s="517"/>
      <c r="X640" s="518"/>
      <c r="Y640" s="519">
        <v>0</v>
      </c>
      <c r="Z640" s="520"/>
      <c r="AA640" s="520"/>
      <c r="AB640" s="521">
        <v>0</v>
      </c>
      <c r="AC640" s="522"/>
      <c r="AD640" s="523"/>
      <c r="AE640" s="524" t="s">
        <v>161</v>
      </c>
      <c r="AF640" s="525"/>
      <c r="AG640" s="525"/>
      <c r="AH640" s="525"/>
      <c r="AI640" s="525"/>
      <c r="AJ640" s="525"/>
      <c r="AK640" s="525"/>
      <c r="AL640" s="525"/>
      <c r="AM640" s="526"/>
    </row>
    <row r="641" spans="1:39" ht="39.950000000000003" customHeight="1" x14ac:dyDescent="0.25">
      <c r="A641" s="89">
        <f t="shared" si="9"/>
        <v>629</v>
      </c>
      <c r="B641" s="511" t="s">
        <v>374</v>
      </c>
      <c r="C641" s="512"/>
      <c r="D641" s="513"/>
      <c r="E641" s="514"/>
      <c r="F641" s="514"/>
      <c r="G641" s="514"/>
      <c r="H641" s="514"/>
      <c r="I641" s="514"/>
      <c r="J641" s="515"/>
      <c r="K641" s="527" t="s">
        <v>161</v>
      </c>
      <c r="L641" s="528"/>
      <c r="M641" s="528"/>
      <c r="N641" s="528"/>
      <c r="O641" s="529"/>
      <c r="P641" s="516" t="s">
        <v>161</v>
      </c>
      <c r="Q641" s="517"/>
      <c r="R641" s="517"/>
      <c r="S641" s="517"/>
      <c r="T641" s="517"/>
      <c r="U641" s="517"/>
      <c r="V641" s="517"/>
      <c r="W641" s="517"/>
      <c r="X641" s="518"/>
      <c r="Y641" s="519">
        <v>0</v>
      </c>
      <c r="Z641" s="520"/>
      <c r="AA641" s="520"/>
      <c r="AB641" s="521">
        <v>0</v>
      </c>
      <c r="AC641" s="522"/>
      <c r="AD641" s="523"/>
      <c r="AE641" s="524" t="s">
        <v>161</v>
      </c>
      <c r="AF641" s="525"/>
      <c r="AG641" s="525"/>
      <c r="AH641" s="525"/>
      <c r="AI641" s="525"/>
      <c r="AJ641" s="525"/>
      <c r="AK641" s="525"/>
      <c r="AL641" s="525"/>
      <c r="AM641" s="526"/>
    </row>
    <row r="642" spans="1:39" ht="39.950000000000003" customHeight="1" x14ac:dyDescent="0.25">
      <c r="A642" s="89">
        <f t="shared" si="9"/>
        <v>630</v>
      </c>
      <c r="B642" s="511" t="s">
        <v>374</v>
      </c>
      <c r="C642" s="512"/>
      <c r="D642" s="513"/>
      <c r="E642" s="514"/>
      <c r="F642" s="514"/>
      <c r="G642" s="514"/>
      <c r="H642" s="514"/>
      <c r="I642" s="514"/>
      <c r="J642" s="515"/>
      <c r="K642" s="527" t="s">
        <v>161</v>
      </c>
      <c r="L642" s="528"/>
      <c r="M642" s="528"/>
      <c r="N642" s="528"/>
      <c r="O642" s="529"/>
      <c r="P642" s="516" t="s">
        <v>161</v>
      </c>
      <c r="Q642" s="517"/>
      <c r="R642" s="517"/>
      <c r="S642" s="517"/>
      <c r="T642" s="517"/>
      <c r="U642" s="517"/>
      <c r="V642" s="517"/>
      <c r="W642" s="517"/>
      <c r="X642" s="518"/>
      <c r="Y642" s="519">
        <v>0</v>
      </c>
      <c r="Z642" s="520"/>
      <c r="AA642" s="520"/>
      <c r="AB642" s="521">
        <v>0</v>
      </c>
      <c r="AC642" s="522"/>
      <c r="AD642" s="523"/>
      <c r="AE642" s="524" t="s">
        <v>161</v>
      </c>
      <c r="AF642" s="525"/>
      <c r="AG642" s="525"/>
      <c r="AH642" s="525"/>
      <c r="AI642" s="525"/>
      <c r="AJ642" s="525"/>
      <c r="AK642" s="525"/>
      <c r="AL642" s="525"/>
      <c r="AM642" s="526"/>
    </row>
    <row r="643" spans="1:39" ht="39.950000000000003" customHeight="1" x14ac:dyDescent="0.25">
      <c r="A643" s="89">
        <f t="shared" si="9"/>
        <v>631</v>
      </c>
      <c r="B643" s="511" t="s">
        <v>374</v>
      </c>
      <c r="C643" s="512"/>
      <c r="D643" s="513"/>
      <c r="E643" s="514"/>
      <c r="F643" s="514"/>
      <c r="G643" s="514"/>
      <c r="H643" s="514"/>
      <c r="I643" s="514"/>
      <c r="J643" s="515"/>
      <c r="K643" s="527" t="s">
        <v>161</v>
      </c>
      <c r="L643" s="528"/>
      <c r="M643" s="528"/>
      <c r="N643" s="528"/>
      <c r="O643" s="529"/>
      <c r="P643" s="516" t="s">
        <v>161</v>
      </c>
      <c r="Q643" s="517"/>
      <c r="R643" s="517"/>
      <c r="S643" s="517"/>
      <c r="T643" s="517"/>
      <c r="U643" s="517"/>
      <c r="V643" s="517"/>
      <c r="W643" s="517"/>
      <c r="X643" s="518"/>
      <c r="Y643" s="519">
        <v>0</v>
      </c>
      <c r="Z643" s="520"/>
      <c r="AA643" s="520"/>
      <c r="AB643" s="521">
        <v>0</v>
      </c>
      <c r="AC643" s="522"/>
      <c r="AD643" s="523"/>
      <c r="AE643" s="524" t="s">
        <v>161</v>
      </c>
      <c r="AF643" s="525"/>
      <c r="AG643" s="525"/>
      <c r="AH643" s="525"/>
      <c r="AI643" s="525"/>
      <c r="AJ643" s="525"/>
      <c r="AK643" s="525"/>
      <c r="AL643" s="525"/>
      <c r="AM643" s="526"/>
    </row>
    <row r="644" spans="1:39" ht="39.950000000000003" customHeight="1" x14ac:dyDescent="0.25">
      <c r="A644" s="89">
        <f t="shared" si="9"/>
        <v>632</v>
      </c>
      <c r="B644" s="511" t="s">
        <v>374</v>
      </c>
      <c r="C644" s="512"/>
      <c r="D644" s="513"/>
      <c r="E644" s="514"/>
      <c r="F644" s="514"/>
      <c r="G644" s="514"/>
      <c r="H644" s="514"/>
      <c r="I644" s="514"/>
      <c r="J644" s="515"/>
      <c r="K644" s="527" t="s">
        <v>161</v>
      </c>
      <c r="L644" s="528"/>
      <c r="M644" s="528"/>
      <c r="N644" s="528"/>
      <c r="O644" s="529"/>
      <c r="P644" s="516" t="s">
        <v>161</v>
      </c>
      <c r="Q644" s="517"/>
      <c r="R644" s="517"/>
      <c r="S644" s="517"/>
      <c r="T644" s="517"/>
      <c r="U644" s="517"/>
      <c r="V644" s="517"/>
      <c r="W644" s="517"/>
      <c r="X644" s="518"/>
      <c r="Y644" s="519">
        <v>0</v>
      </c>
      <c r="Z644" s="520"/>
      <c r="AA644" s="520"/>
      <c r="AB644" s="521">
        <v>0</v>
      </c>
      <c r="AC644" s="522"/>
      <c r="AD644" s="523"/>
      <c r="AE644" s="524" t="s">
        <v>161</v>
      </c>
      <c r="AF644" s="525"/>
      <c r="AG644" s="525"/>
      <c r="AH644" s="525"/>
      <c r="AI644" s="525"/>
      <c r="AJ644" s="525"/>
      <c r="AK644" s="525"/>
      <c r="AL644" s="525"/>
      <c r="AM644" s="526"/>
    </row>
    <row r="645" spans="1:39" ht="39.950000000000003" customHeight="1" x14ac:dyDescent="0.25">
      <c r="A645" s="89">
        <f t="shared" si="9"/>
        <v>633</v>
      </c>
      <c r="B645" s="511" t="s">
        <v>374</v>
      </c>
      <c r="C645" s="512"/>
      <c r="D645" s="513"/>
      <c r="E645" s="514"/>
      <c r="F645" s="514"/>
      <c r="G645" s="514"/>
      <c r="H645" s="514"/>
      <c r="I645" s="514"/>
      <c r="J645" s="515"/>
      <c r="K645" s="527" t="s">
        <v>161</v>
      </c>
      <c r="L645" s="528"/>
      <c r="M645" s="528"/>
      <c r="N645" s="528"/>
      <c r="O645" s="529"/>
      <c r="P645" s="516" t="s">
        <v>161</v>
      </c>
      <c r="Q645" s="517"/>
      <c r="R645" s="517"/>
      <c r="S645" s="517"/>
      <c r="T645" s="517"/>
      <c r="U645" s="517"/>
      <c r="V645" s="517"/>
      <c r="W645" s="517"/>
      <c r="X645" s="518"/>
      <c r="Y645" s="519">
        <v>0</v>
      </c>
      <c r="Z645" s="520"/>
      <c r="AA645" s="520"/>
      <c r="AB645" s="521">
        <v>0</v>
      </c>
      <c r="AC645" s="522"/>
      <c r="AD645" s="523"/>
      <c r="AE645" s="524" t="s">
        <v>161</v>
      </c>
      <c r="AF645" s="525"/>
      <c r="AG645" s="525"/>
      <c r="AH645" s="525"/>
      <c r="AI645" s="525"/>
      <c r="AJ645" s="525"/>
      <c r="AK645" s="525"/>
      <c r="AL645" s="525"/>
      <c r="AM645" s="526"/>
    </row>
    <row r="646" spans="1:39" ht="39.950000000000003" customHeight="1" x14ac:dyDescent="0.25">
      <c r="A646" s="89">
        <f t="shared" si="9"/>
        <v>634</v>
      </c>
      <c r="B646" s="511" t="s">
        <v>374</v>
      </c>
      <c r="C646" s="512"/>
      <c r="D646" s="513"/>
      <c r="E646" s="514"/>
      <c r="F646" s="514"/>
      <c r="G646" s="514"/>
      <c r="H646" s="514"/>
      <c r="I646" s="514"/>
      <c r="J646" s="515"/>
      <c r="K646" s="527" t="s">
        <v>161</v>
      </c>
      <c r="L646" s="528"/>
      <c r="M646" s="528"/>
      <c r="N646" s="528"/>
      <c r="O646" s="529"/>
      <c r="P646" s="516" t="s">
        <v>161</v>
      </c>
      <c r="Q646" s="517"/>
      <c r="R646" s="517"/>
      <c r="S646" s="517"/>
      <c r="T646" s="517"/>
      <c r="U646" s="517"/>
      <c r="V646" s="517"/>
      <c r="W646" s="517"/>
      <c r="X646" s="518"/>
      <c r="Y646" s="519">
        <v>0</v>
      </c>
      <c r="Z646" s="520"/>
      <c r="AA646" s="520"/>
      <c r="AB646" s="521">
        <v>0</v>
      </c>
      <c r="AC646" s="522"/>
      <c r="AD646" s="523"/>
      <c r="AE646" s="524" t="s">
        <v>161</v>
      </c>
      <c r="AF646" s="525"/>
      <c r="AG646" s="525"/>
      <c r="AH646" s="525"/>
      <c r="AI646" s="525"/>
      <c r="AJ646" s="525"/>
      <c r="AK646" s="525"/>
      <c r="AL646" s="525"/>
      <c r="AM646" s="526"/>
    </row>
    <row r="647" spans="1:39" ht="39.950000000000003" customHeight="1" x14ac:dyDescent="0.25">
      <c r="A647" s="89">
        <f t="shared" si="9"/>
        <v>635</v>
      </c>
      <c r="B647" s="511" t="s">
        <v>374</v>
      </c>
      <c r="C647" s="512"/>
      <c r="D647" s="513"/>
      <c r="E647" s="514"/>
      <c r="F647" s="514"/>
      <c r="G647" s="514"/>
      <c r="H647" s="514"/>
      <c r="I647" s="514"/>
      <c r="J647" s="515"/>
      <c r="K647" s="527" t="s">
        <v>161</v>
      </c>
      <c r="L647" s="528"/>
      <c r="M647" s="528"/>
      <c r="N647" s="528"/>
      <c r="O647" s="529"/>
      <c r="P647" s="516" t="s">
        <v>161</v>
      </c>
      <c r="Q647" s="517"/>
      <c r="R647" s="517"/>
      <c r="S647" s="517"/>
      <c r="T647" s="517"/>
      <c r="U647" s="517"/>
      <c r="V647" s="517"/>
      <c r="W647" s="517"/>
      <c r="X647" s="518"/>
      <c r="Y647" s="519">
        <v>0</v>
      </c>
      <c r="Z647" s="520"/>
      <c r="AA647" s="520"/>
      <c r="AB647" s="521">
        <v>0</v>
      </c>
      <c r="AC647" s="522"/>
      <c r="AD647" s="523"/>
      <c r="AE647" s="524" t="s">
        <v>161</v>
      </c>
      <c r="AF647" s="525"/>
      <c r="AG647" s="525"/>
      <c r="AH647" s="525"/>
      <c r="AI647" s="525"/>
      <c r="AJ647" s="525"/>
      <c r="AK647" s="525"/>
      <c r="AL647" s="525"/>
      <c r="AM647" s="526"/>
    </row>
    <row r="648" spans="1:39" ht="39.950000000000003" customHeight="1" x14ac:dyDescent="0.25">
      <c r="A648" s="89">
        <f t="shared" si="9"/>
        <v>636</v>
      </c>
      <c r="B648" s="511" t="s">
        <v>374</v>
      </c>
      <c r="C648" s="512"/>
      <c r="D648" s="513"/>
      <c r="E648" s="514"/>
      <c r="F648" s="514"/>
      <c r="G648" s="514"/>
      <c r="H648" s="514"/>
      <c r="I648" s="514"/>
      <c r="J648" s="515"/>
      <c r="K648" s="527" t="s">
        <v>161</v>
      </c>
      <c r="L648" s="528"/>
      <c r="M648" s="528"/>
      <c r="N648" s="528"/>
      <c r="O648" s="529"/>
      <c r="P648" s="516" t="s">
        <v>161</v>
      </c>
      <c r="Q648" s="517"/>
      <c r="R648" s="517"/>
      <c r="S648" s="517"/>
      <c r="T648" s="517"/>
      <c r="U648" s="517"/>
      <c r="V648" s="517"/>
      <c r="W648" s="517"/>
      <c r="X648" s="518"/>
      <c r="Y648" s="519">
        <v>0</v>
      </c>
      <c r="Z648" s="520"/>
      <c r="AA648" s="520"/>
      <c r="AB648" s="521">
        <v>0</v>
      </c>
      <c r="AC648" s="522"/>
      <c r="AD648" s="523"/>
      <c r="AE648" s="524" t="s">
        <v>161</v>
      </c>
      <c r="AF648" s="525"/>
      <c r="AG648" s="525"/>
      <c r="AH648" s="525"/>
      <c r="AI648" s="525"/>
      <c r="AJ648" s="525"/>
      <c r="AK648" s="525"/>
      <c r="AL648" s="525"/>
      <c r="AM648" s="526"/>
    </row>
    <row r="649" spans="1:39" ht="39.950000000000003" customHeight="1" x14ac:dyDescent="0.25">
      <c r="A649" s="89">
        <f t="shared" si="9"/>
        <v>637</v>
      </c>
      <c r="B649" s="511" t="s">
        <v>374</v>
      </c>
      <c r="C649" s="512"/>
      <c r="D649" s="513"/>
      <c r="E649" s="514"/>
      <c r="F649" s="514"/>
      <c r="G649" s="514"/>
      <c r="H649" s="514"/>
      <c r="I649" s="514"/>
      <c r="J649" s="515"/>
      <c r="K649" s="527" t="s">
        <v>161</v>
      </c>
      <c r="L649" s="528"/>
      <c r="M649" s="528"/>
      <c r="N649" s="528"/>
      <c r="O649" s="529"/>
      <c r="P649" s="516" t="s">
        <v>161</v>
      </c>
      <c r="Q649" s="517"/>
      <c r="R649" s="517"/>
      <c r="S649" s="517"/>
      <c r="T649" s="517"/>
      <c r="U649" s="517"/>
      <c r="V649" s="517"/>
      <c r="W649" s="517"/>
      <c r="X649" s="518"/>
      <c r="Y649" s="519">
        <v>0</v>
      </c>
      <c r="Z649" s="520"/>
      <c r="AA649" s="520"/>
      <c r="AB649" s="521">
        <v>0</v>
      </c>
      <c r="AC649" s="522"/>
      <c r="AD649" s="523"/>
      <c r="AE649" s="524" t="s">
        <v>161</v>
      </c>
      <c r="AF649" s="525"/>
      <c r="AG649" s="525"/>
      <c r="AH649" s="525"/>
      <c r="AI649" s="525"/>
      <c r="AJ649" s="525"/>
      <c r="AK649" s="525"/>
      <c r="AL649" s="525"/>
      <c r="AM649" s="526"/>
    </row>
    <row r="650" spans="1:39" ht="39.950000000000003" customHeight="1" x14ac:dyDescent="0.25">
      <c r="A650" s="89">
        <f t="shared" si="9"/>
        <v>638</v>
      </c>
      <c r="B650" s="511" t="s">
        <v>374</v>
      </c>
      <c r="C650" s="512"/>
      <c r="D650" s="513"/>
      <c r="E650" s="514"/>
      <c r="F650" s="514"/>
      <c r="G650" s="514"/>
      <c r="H650" s="514"/>
      <c r="I650" s="514"/>
      <c r="J650" s="515"/>
      <c r="K650" s="527" t="s">
        <v>161</v>
      </c>
      <c r="L650" s="528"/>
      <c r="M650" s="528"/>
      <c r="N650" s="528"/>
      <c r="O650" s="529"/>
      <c r="P650" s="516" t="s">
        <v>161</v>
      </c>
      <c r="Q650" s="517"/>
      <c r="R650" s="517"/>
      <c r="S650" s="517"/>
      <c r="T650" s="517"/>
      <c r="U650" s="517"/>
      <c r="V650" s="517"/>
      <c r="W650" s="517"/>
      <c r="X650" s="518"/>
      <c r="Y650" s="519">
        <v>0</v>
      </c>
      <c r="Z650" s="520"/>
      <c r="AA650" s="520"/>
      <c r="AB650" s="521">
        <v>0</v>
      </c>
      <c r="AC650" s="522"/>
      <c r="AD650" s="523"/>
      <c r="AE650" s="524" t="s">
        <v>161</v>
      </c>
      <c r="AF650" s="525"/>
      <c r="AG650" s="525"/>
      <c r="AH650" s="525"/>
      <c r="AI650" s="525"/>
      <c r="AJ650" s="525"/>
      <c r="AK650" s="525"/>
      <c r="AL650" s="525"/>
      <c r="AM650" s="526"/>
    </row>
    <row r="651" spans="1:39" ht="39.950000000000003" customHeight="1" x14ac:dyDescent="0.25">
      <c r="A651" s="89">
        <f t="shared" si="9"/>
        <v>639</v>
      </c>
      <c r="B651" s="511" t="s">
        <v>374</v>
      </c>
      <c r="C651" s="512"/>
      <c r="D651" s="513"/>
      <c r="E651" s="514"/>
      <c r="F651" s="514"/>
      <c r="G651" s="514"/>
      <c r="H651" s="514"/>
      <c r="I651" s="514"/>
      <c r="J651" s="515"/>
      <c r="K651" s="527" t="s">
        <v>161</v>
      </c>
      <c r="L651" s="528"/>
      <c r="M651" s="528"/>
      <c r="N651" s="528"/>
      <c r="O651" s="529"/>
      <c r="P651" s="516" t="s">
        <v>161</v>
      </c>
      <c r="Q651" s="517"/>
      <c r="R651" s="517"/>
      <c r="S651" s="517"/>
      <c r="T651" s="517"/>
      <c r="U651" s="517"/>
      <c r="V651" s="517"/>
      <c r="W651" s="517"/>
      <c r="X651" s="518"/>
      <c r="Y651" s="519">
        <v>0</v>
      </c>
      <c r="Z651" s="520"/>
      <c r="AA651" s="520"/>
      <c r="AB651" s="521">
        <v>0</v>
      </c>
      <c r="AC651" s="522"/>
      <c r="AD651" s="523"/>
      <c r="AE651" s="524" t="s">
        <v>161</v>
      </c>
      <c r="AF651" s="525"/>
      <c r="AG651" s="525"/>
      <c r="AH651" s="525"/>
      <c r="AI651" s="525"/>
      <c r="AJ651" s="525"/>
      <c r="AK651" s="525"/>
      <c r="AL651" s="525"/>
      <c r="AM651" s="526"/>
    </row>
    <row r="652" spans="1:39" ht="39.950000000000003" customHeight="1" x14ac:dyDescent="0.25">
      <c r="A652" s="89">
        <f t="shared" si="9"/>
        <v>640</v>
      </c>
      <c r="B652" s="511" t="s">
        <v>374</v>
      </c>
      <c r="C652" s="512"/>
      <c r="D652" s="513"/>
      <c r="E652" s="514"/>
      <c r="F652" s="514"/>
      <c r="G652" s="514"/>
      <c r="H652" s="514"/>
      <c r="I652" s="514"/>
      <c r="J652" s="515"/>
      <c r="K652" s="527" t="s">
        <v>161</v>
      </c>
      <c r="L652" s="528"/>
      <c r="M652" s="528"/>
      <c r="N652" s="528"/>
      <c r="O652" s="529"/>
      <c r="P652" s="516" t="s">
        <v>161</v>
      </c>
      <c r="Q652" s="517"/>
      <c r="R652" s="517"/>
      <c r="S652" s="517"/>
      <c r="T652" s="517"/>
      <c r="U652" s="517"/>
      <c r="V652" s="517"/>
      <c r="W652" s="517"/>
      <c r="X652" s="518"/>
      <c r="Y652" s="519">
        <v>0</v>
      </c>
      <c r="Z652" s="520"/>
      <c r="AA652" s="520"/>
      <c r="AB652" s="521">
        <v>0</v>
      </c>
      <c r="AC652" s="522"/>
      <c r="AD652" s="523"/>
      <c r="AE652" s="524" t="s">
        <v>161</v>
      </c>
      <c r="AF652" s="525"/>
      <c r="AG652" s="525"/>
      <c r="AH652" s="525"/>
      <c r="AI652" s="525"/>
      <c r="AJ652" s="525"/>
      <c r="AK652" s="525"/>
      <c r="AL652" s="525"/>
      <c r="AM652" s="526"/>
    </row>
    <row r="653" spans="1:39" ht="39.950000000000003" customHeight="1" x14ac:dyDescent="0.25">
      <c r="A653" s="89">
        <f t="shared" si="9"/>
        <v>641</v>
      </c>
      <c r="B653" s="511" t="s">
        <v>374</v>
      </c>
      <c r="C653" s="512"/>
      <c r="D653" s="513"/>
      <c r="E653" s="514"/>
      <c r="F653" s="514"/>
      <c r="G653" s="514"/>
      <c r="H653" s="514"/>
      <c r="I653" s="514"/>
      <c r="J653" s="515"/>
      <c r="K653" s="527" t="s">
        <v>161</v>
      </c>
      <c r="L653" s="528"/>
      <c r="M653" s="528"/>
      <c r="N653" s="528"/>
      <c r="O653" s="529"/>
      <c r="P653" s="516" t="s">
        <v>161</v>
      </c>
      <c r="Q653" s="517"/>
      <c r="R653" s="517"/>
      <c r="S653" s="517"/>
      <c r="T653" s="517"/>
      <c r="U653" s="517"/>
      <c r="V653" s="517"/>
      <c r="W653" s="517"/>
      <c r="X653" s="518"/>
      <c r="Y653" s="519">
        <v>0</v>
      </c>
      <c r="Z653" s="520"/>
      <c r="AA653" s="520"/>
      <c r="AB653" s="521">
        <v>0</v>
      </c>
      <c r="AC653" s="522"/>
      <c r="AD653" s="523"/>
      <c r="AE653" s="524" t="s">
        <v>161</v>
      </c>
      <c r="AF653" s="525"/>
      <c r="AG653" s="525"/>
      <c r="AH653" s="525"/>
      <c r="AI653" s="525"/>
      <c r="AJ653" s="525"/>
      <c r="AK653" s="525"/>
      <c r="AL653" s="525"/>
      <c r="AM653" s="526"/>
    </row>
    <row r="654" spans="1:39" ht="39.950000000000003" customHeight="1" x14ac:dyDescent="0.25">
      <c r="A654" s="89">
        <f t="shared" si="9"/>
        <v>642</v>
      </c>
      <c r="B654" s="511" t="s">
        <v>374</v>
      </c>
      <c r="C654" s="512"/>
      <c r="D654" s="513"/>
      <c r="E654" s="514"/>
      <c r="F654" s="514"/>
      <c r="G654" s="514"/>
      <c r="H654" s="514"/>
      <c r="I654" s="514"/>
      <c r="J654" s="515"/>
      <c r="K654" s="527" t="s">
        <v>161</v>
      </c>
      <c r="L654" s="528"/>
      <c r="M654" s="528"/>
      <c r="N654" s="528"/>
      <c r="O654" s="529"/>
      <c r="P654" s="516" t="s">
        <v>161</v>
      </c>
      <c r="Q654" s="517"/>
      <c r="R654" s="517"/>
      <c r="S654" s="517"/>
      <c r="T654" s="517"/>
      <c r="U654" s="517"/>
      <c r="V654" s="517"/>
      <c r="W654" s="517"/>
      <c r="X654" s="518"/>
      <c r="Y654" s="519">
        <v>0</v>
      </c>
      <c r="Z654" s="520"/>
      <c r="AA654" s="520"/>
      <c r="AB654" s="521">
        <v>0</v>
      </c>
      <c r="AC654" s="522"/>
      <c r="AD654" s="523"/>
      <c r="AE654" s="524" t="s">
        <v>161</v>
      </c>
      <c r="AF654" s="525"/>
      <c r="AG654" s="525"/>
      <c r="AH654" s="525"/>
      <c r="AI654" s="525"/>
      <c r="AJ654" s="525"/>
      <c r="AK654" s="525"/>
      <c r="AL654" s="525"/>
      <c r="AM654" s="526"/>
    </row>
    <row r="655" spans="1:39" ht="39.950000000000003" customHeight="1" x14ac:dyDescent="0.25">
      <c r="A655" s="89">
        <f t="shared" ref="A655:A718" si="10">ROW(A643)</f>
        <v>643</v>
      </c>
      <c r="B655" s="511" t="s">
        <v>374</v>
      </c>
      <c r="C655" s="512"/>
      <c r="D655" s="513"/>
      <c r="E655" s="514"/>
      <c r="F655" s="514"/>
      <c r="G655" s="514"/>
      <c r="H655" s="514"/>
      <c r="I655" s="514"/>
      <c r="J655" s="515"/>
      <c r="K655" s="527" t="s">
        <v>161</v>
      </c>
      <c r="L655" s="528"/>
      <c r="M655" s="528"/>
      <c r="N655" s="528"/>
      <c r="O655" s="529"/>
      <c r="P655" s="516" t="s">
        <v>161</v>
      </c>
      <c r="Q655" s="517"/>
      <c r="R655" s="517"/>
      <c r="S655" s="517"/>
      <c r="T655" s="517"/>
      <c r="U655" s="517"/>
      <c r="V655" s="517"/>
      <c r="W655" s="517"/>
      <c r="X655" s="518"/>
      <c r="Y655" s="519">
        <v>0</v>
      </c>
      <c r="Z655" s="520"/>
      <c r="AA655" s="520"/>
      <c r="AB655" s="521">
        <v>0</v>
      </c>
      <c r="AC655" s="522"/>
      <c r="AD655" s="523"/>
      <c r="AE655" s="524" t="s">
        <v>161</v>
      </c>
      <c r="AF655" s="525"/>
      <c r="AG655" s="525"/>
      <c r="AH655" s="525"/>
      <c r="AI655" s="525"/>
      <c r="AJ655" s="525"/>
      <c r="AK655" s="525"/>
      <c r="AL655" s="525"/>
      <c r="AM655" s="526"/>
    </row>
    <row r="656" spans="1:39" ht="39.950000000000003" customHeight="1" x14ac:dyDescent="0.25">
      <c r="A656" s="89">
        <f t="shared" si="10"/>
        <v>644</v>
      </c>
      <c r="B656" s="511" t="s">
        <v>374</v>
      </c>
      <c r="C656" s="512"/>
      <c r="D656" s="513"/>
      <c r="E656" s="514"/>
      <c r="F656" s="514"/>
      <c r="G656" s="514"/>
      <c r="H656" s="514"/>
      <c r="I656" s="514"/>
      <c r="J656" s="515"/>
      <c r="K656" s="527" t="s">
        <v>161</v>
      </c>
      <c r="L656" s="528"/>
      <c r="M656" s="528"/>
      <c r="N656" s="528"/>
      <c r="O656" s="529"/>
      <c r="P656" s="516" t="s">
        <v>161</v>
      </c>
      <c r="Q656" s="517"/>
      <c r="R656" s="517"/>
      <c r="S656" s="517"/>
      <c r="T656" s="517"/>
      <c r="U656" s="517"/>
      <c r="V656" s="517"/>
      <c r="W656" s="517"/>
      <c r="X656" s="518"/>
      <c r="Y656" s="519">
        <v>0</v>
      </c>
      <c r="Z656" s="520"/>
      <c r="AA656" s="520"/>
      <c r="AB656" s="521">
        <v>0</v>
      </c>
      <c r="AC656" s="522"/>
      <c r="AD656" s="523"/>
      <c r="AE656" s="524" t="s">
        <v>161</v>
      </c>
      <c r="AF656" s="525"/>
      <c r="AG656" s="525"/>
      <c r="AH656" s="525"/>
      <c r="AI656" s="525"/>
      <c r="AJ656" s="525"/>
      <c r="AK656" s="525"/>
      <c r="AL656" s="525"/>
      <c r="AM656" s="526"/>
    </row>
    <row r="657" spans="1:39" ht="39.950000000000003" customHeight="1" x14ac:dyDescent="0.25">
      <c r="A657" s="89">
        <f t="shared" si="10"/>
        <v>645</v>
      </c>
      <c r="B657" s="511" t="s">
        <v>374</v>
      </c>
      <c r="C657" s="512"/>
      <c r="D657" s="513"/>
      <c r="E657" s="514"/>
      <c r="F657" s="514"/>
      <c r="G657" s="514"/>
      <c r="H657" s="514"/>
      <c r="I657" s="514"/>
      <c r="J657" s="515"/>
      <c r="K657" s="527" t="s">
        <v>161</v>
      </c>
      <c r="L657" s="528"/>
      <c r="M657" s="528"/>
      <c r="N657" s="528"/>
      <c r="O657" s="529"/>
      <c r="P657" s="516" t="s">
        <v>161</v>
      </c>
      <c r="Q657" s="517"/>
      <c r="R657" s="517"/>
      <c r="S657" s="517"/>
      <c r="T657" s="517"/>
      <c r="U657" s="517"/>
      <c r="V657" s="517"/>
      <c r="W657" s="517"/>
      <c r="X657" s="518"/>
      <c r="Y657" s="519">
        <v>0</v>
      </c>
      <c r="Z657" s="520"/>
      <c r="AA657" s="520"/>
      <c r="AB657" s="521">
        <v>0</v>
      </c>
      <c r="AC657" s="522"/>
      <c r="AD657" s="523"/>
      <c r="AE657" s="524" t="s">
        <v>161</v>
      </c>
      <c r="AF657" s="525"/>
      <c r="AG657" s="525"/>
      <c r="AH657" s="525"/>
      <c r="AI657" s="525"/>
      <c r="AJ657" s="525"/>
      <c r="AK657" s="525"/>
      <c r="AL657" s="525"/>
      <c r="AM657" s="526"/>
    </row>
    <row r="658" spans="1:39" ht="39.950000000000003" customHeight="1" x14ac:dyDescent="0.25">
      <c r="A658" s="89">
        <f t="shared" si="10"/>
        <v>646</v>
      </c>
      <c r="B658" s="511" t="s">
        <v>374</v>
      </c>
      <c r="C658" s="512"/>
      <c r="D658" s="513"/>
      <c r="E658" s="514"/>
      <c r="F658" s="514"/>
      <c r="G658" s="514"/>
      <c r="H658" s="514"/>
      <c r="I658" s="514"/>
      <c r="J658" s="515"/>
      <c r="K658" s="527" t="s">
        <v>161</v>
      </c>
      <c r="L658" s="528"/>
      <c r="M658" s="528"/>
      <c r="N658" s="528"/>
      <c r="O658" s="529"/>
      <c r="P658" s="516" t="s">
        <v>161</v>
      </c>
      <c r="Q658" s="517"/>
      <c r="R658" s="517"/>
      <c r="S658" s="517"/>
      <c r="T658" s="517"/>
      <c r="U658" s="517"/>
      <c r="V658" s="517"/>
      <c r="W658" s="517"/>
      <c r="X658" s="518"/>
      <c r="Y658" s="519">
        <v>0</v>
      </c>
      <c r="Z658" s="520"/>
      <c r="AA658" s="520"/>
      <c r="AB658" s="521">
        <v>0</v>
      </c>
      <c r="AC658" s="522"/>
      <c r="AD658" s="523"/>
      <c r="AE658" s="524" t="s">
        <v>161</v>
      </c>
      <c r="AF658" s="525"/>
      <c r="AG658" s="525"/>
      <c r="AH658" s="525"/>
      <c r="AI658" s="525"/>
      <c r="AJ658" s="525"/>
      <c r="AK658" s="525"/>
      <c r="AL658" s="525"/>
      <c r="AM658" s="526"/>
    </row>
    <row r="659" spans="1:39" ht="39.950000000000003" customHeight="1" x14ac:dyDescent="0.25">
      <c r="A659" s="89">
        <f t="shared" si="10"/>
        <v>647</v>
      </c>
      <c r="B659" s="511" t="s">
        <v>374</v>
      </c>
      <c r="C659" s="512"/>
      <c r="D659" s="513"/>
      <c r="E659" s="514"/>
      <c r="F659" s="514"/>
      <c r="G659" s="514"/>
      <c r="H659" s="514"/>
      <c r="I659" s="514"/>
      <c r="J659" s="515"/>
      <c r="K659" s="527" t="s">
        <v>161</v>
      </c>
      <c r="L659" s="528"/>
      <c r="M659" s="528"/>
      <c r="N659" s="528"/>
      <c r="O659" s="529"/>
      <c r="P659" s="516" t="s">
        <v>161</v>
      </c>
      <c r="Q659" s="517"/>
      <c r="R659" s="517"/>
      <c r="S659" s="517"/>
      <c r="T659" s="517"/>
      <c r="U659" s="517"/>
      <c r="V659" s="517"/>
      <c r="W659" s="517"/>
      <c r="X659" s="518"/>
      <c r="Y659" s="519">
        <v>0</v>
      </c>
      <c r="Z659" s="520"/>
      <c r="AA659" s="520"/>
      <c r="AB659" s="521">
        <v>0</v>
      </c>
      <c r="AC659" s="522"/>
      <c r="AD659" s="523"/>
      <c r="AE659" s="524" t="s">
        <v>161</v>
      </c>
      <c r="AF659" s="525"/>
      <c r="AG659" s="525"/>
      <c r="AH659" s="525"/>
      <c r="AI659" s="525"/>
      <c r="AJ659" s="525"/>
      <c r="AK659" s="525"/>
      <c r="AL659" s="525"/>
      <c r="AM659" s="526"/>
    </row>
    <row r="660" spans="1:39" ht="39.950000000000003" customHeight="1" x14ac:dyDescent="0.25">
      <c r="A660" s="89">
        <f t="shared" si="10"/>
        <v>648</v>
      </c>
      <c r="B660" s="511" t="s">
        <v>374</v>
      </c>
      <c r="C660" s="512"/>
      <c r="D660" s="513"/>
      <c r="E660" s="514"/>
      <c r="F660" s="514"/>
      <c r="G660" s="514"/>
      <c r="H660" s="514"/>
      <c r="I660" s="514"/>
      <c r="J660" s="515"/>
      <c r="K660" s="527" t="s">
        <v>161</v>
      </c>
      <c r="L660" s="528"/>
      <c r="M660" s="528"/>
      <c r="N660" s="528"/>
      <c r="O660" s="529"/>
      <c r="P660" s="516" t="s">
        <v>161</v>
      </c>
      <c r="Q660" s="517"/>
      <c r="R660" s="517"/>
      <c r="S660" s="517"/>
      <c r="T660" s="517"/>
      <c r="U660" s="517"/>
      <c r="V660" s="517"/>
      <c r="W660" s="517"/>
      <c r="X660" s="518"/>
      <c r="Y660" s="519">
        <v>0</v>
      </c>
      <c r="Z660" s="520"/>
      <c r="AA660" s="520"/>
      <c r="AB660" s="521">
        <v>0</v>
      </c>
      <c r="AC660" s="522"/>
      <c r="AD660" s="523"/>
      <c r="AE660" s="524" t="s">
        <v>161</v>
      </c>
      <c r="AF660" s="525"/>
      <c r="AG660" s="525"/>
      <c r="AH660" s="525"/>
      <c r="AI660" s="525"/>
      <c r="AJ660" s="525"/>
      <c r="AK660" s="525"/>
      <c r="AL660" s="525"/>
      <c r="AM660" s="526"/>
    </row>
    <row r="661" spans="1:39" ht="39.950000000000003" customHeight="1" x14ac:dyDescent="0.25">
      <c r="A661" s="89">
        <f t="shared" si="10"/>
        <v>649</v>
      </c>
      <c r="B661" s="511" t="s">
        <v>374</v>
      </c>
      <c r="C661" s="512"/>
      <c r="D661" s="513"/>
      <c r="E661" s="514"/>
      <c r="F661" s="514"/>
      <c r="G661" s="514"/>
      <c r="H661" s="514"/>
      <c r="I661" s="514"/>
      <c r="J661" s="515"/>
      <c r="K661" s="527" t="s">
        <v>161</v>
      </c>
      <c r="L661" s="528"/>
      <c r="M661" s="528"/>
      <c r="N661" s="528"/>
      <c r="O661" s="529"/>
      <c r="P661" s="516" t="s">
        <v>161</v>
      </c>
      <c r="Q661" s="517"/>
      <c r="R661" s="517"/>
      <c r="S661" s="517"/>
      <c r="T661" s="517"/>
      <c r="U661" s="517"/>
      <c r="V661" s="517"/>
      <c r="W661" s="517"/>
      <c r="X661" s="518"/>
      <c r="Y661" s="519">
        <v>0</v>
      </c>
      <c r="Z661" s="520"/>
      <c r="AA661" s="520"/>
      <c r="AB661" s="521">
        <v>0</v>
      </c>
      <c r="AC661" s="522"/>
      <c r="AD661" s="523"/>
      <c r="AE661" s="524" t="s">
        <v>161</v>
      </c>
      <c r="AF661" s="525"/>
      <c r="AG661" s="525"/>
      <c r="AH661" s="525"/>
      <c r="AI661" s="525"/>
      <c r="AJ661" s="525"/>
      <c r="AK661" s="525"/>
      <c r="AL661" s="525"/>
      <c r="AM661" s="526"/>
    </row>
    <row r="662" spans="1:39" ht="39.950000000000003" customHeight="1" x14ac:dyDescent="0.25">
      <c r="A662" s="89">
        <f t="shared" si="10"/>
        <v>650</v>
      </c>
      <c r="B662" s="511" t="s">
        <v>374</v>
      </c>
      <c r="C662" s="512"/>
      <c r="D662" s="513"/>
      <c r="E662" s="514"/>
      <c r="F662" s="514"/>
      <c r="G662" s="514"/>
      <c r="H662" s="514"/>
      <c r="I662" s="514"/>
      <c r="J662" s="515"/>
      <c r="K662" s="527" t="s">
        <v>161</v>
      </c>
      <c r="L662" s="528"/>
      <c r="M662" s="528"/>
      <c r="N662" s="528"/>
      <c r="O662" s="529"/>
      <c r="P662" s="516" t="s">
        <v>161</v>
      </c>
      <c r="Q662" s="517"/>
      <c r="R662" s="517"/>
      <c r="S662" s="517"/>
      <c r="T662" s="517"/>
      <c r="U662" s="517"/>
      <c r="V662" s="517"/>
      <c r="W662" s="517"/>
      <c r="X662" s="518"/>
      <c r="Y662" s="519">
        <v>0</v>
      </c>
      <c r="Z662" s="520"/>
      <c r="AA662" s="520"/>
      <c r="AB662" s="521">
        <v>0</v>
      </c>
      <c r="AC662" s="522"/>
      <c r="AD662" s="523"/>
      <c r="AE662" s="524" t="s">
        <v>161</v>
      </c>
      <c r="AF662" s="525"/>
      <c r="AG662" s="525"/>
      <c r="AH662" s="525"/>
      <c r="AI662" s="525"/>
      <c r="AJ662" s="525"/>
      <c r="AK662" s="525"/>
      <c r="AL662" s="525"/>
      <c r="AM662" s="526"/>
    </row>
    <row r="663" spans="1:39" ht="39.950000000000003" customHeight="1" x14ac:dyDescent="0.25">
      <c r="A663" s="89">
        <f t="shared" si="10"/>
        <v>651</v>
      </c>
      <c r="B663" s="511" t="s">
        <v>374</v>
      </c>
      <c r="C663" s="512"/>
      <c r="D663" s="513"/>
      <c r="E663" s="514"/>
      <c r="F663" s="514"/>
      <c r="G663" s="514"/>
      <c r="H663" s="514"/>
      <c r="I663" s="514"/>
      <c r="J663" s="515"/>
      <c r="K663" s="527" t="s">
        <v>161</v>
      </c>
      <c r="L663" s="528"/>
      <c r="M663" s="528"/>
      <c r="N663" s="528"/>
      <c r="O663" s="529"/>
      <c r="P663" s="516" t="s">
        <v>161</v>
      </c>
      <c r="Q663" s="517"/>
      <c r="R663" s="517"/>
      <c r="S663" s="517"/>
      <c r="T663" s="517"/>
      <c r="U663" s="517"/>
      <c r="V663" s="517"/>
      <c r="W663" s="517"/>
      <c r="X663" s="518"/>
      <c r="Y663" s="519">
        <v>0</v>
      </c>
      <c r="Z663" s="520"/>
      <c r="AA663" s="520"/>
      <c r="AB663" s="521">
        <v>0</v>
      </c>
      <c r="AC663" s="522"/>
      <c r="AD663" s="523"/>
      <c r="AE663" s="524" t="s">
        <v>161</v>
      </c>
      <c r="AF663" s="525"/>
      <c r="AG663" s="525"/>
      <c r="AH663" s="525"/>
      <c r="AI663" s="525"/>
      <c r="AJ663" s="525"/>
      <c r="AK663" s="525"/>
      <c r="AL663" s="525"/>
      <c r="AM663" s="526"/>
    </row>
    <row r="664" spans="1:39" ht="39.950000000000003" customHeight="1" x14ac:dyDescent="0.25">
      <c r="A664" s="89">
        <f t="shared" si="10"/>
        <v>652</v>
      </c>
      <c r="B664" s="511" t="s">
        <v>374</v>
      </c>
      <c r="C664" s="512"/>
      <c r="D664" s="513"/>
      <c r="E664" s="514"/>
      <c r="F664" s="514"/>
      <c r="G664" s="514"/>
      <c r="H664" s="514"/>
      <c r="I664" s="514"/>
      <c r="J664" s="515"/>
      <c r="K664" s="527" t="s">
        <v>161</v>
      </c>
      <c r="L664" s="528"/>
      <c r="M664" s="528"/>
      <c r="N664" s="528"/>
      <c r="O664" s="529"/>
      <c r="P664" s="516" t="s">
        <v>161</v>
      </c>
      <c r="Q664" s="517"/>
      <c r="R664" s="517"/>
      <c r="S664" s="517"/>
      <c r="T664" s="517"/>
      <c r="U664" s="517"/>
      <c r="V664" s="517"/>
      <c r="W664" s="517"/>
      <c r="X664" s="518"/>
      <c r="Y664" s="519">
        <v>0</v>
      </c>
      <c r="Z664" s="520"/>
      <c r="AA664" s="520"/>
      <c r="AB664" s="521">
        <v>0</v>
      </c>
      <c r="AC664" s="522"/>
      <c r="AD664" s="523"/>
      <c r="AE664" s="524" t="s">
        <v>161</v>
      </c>
      <c r="AF664" s="525"/>
      <c r="AG664" s="525"/>
      <c r="AH664" s="525"/>
      <c r="AI664" s="525"/>
      <c r="AJ664" s="525"/>
      <c r="AK664" s="525"/>
      <c r="AL664" s="525"/>
      <c r="AM664" s="526"/>
    </row>
    <row r="665" spans="1:39" ht="39.950000000000003" customHeight="1" x14ac:dyDescent="0.25">
      <c r="A665" s="89">
        <f t="shared" si="10"/>
        <v>653</v>
      </c>
      <c r="B665" s="511" t="s">
        <v>374</v>
      </c>
      <c r="C665" s="512"/>
      <c r="D665" s="513"/>
      <c r="E665" s="514"/>
      <c r="F665" s="514"/>
      <c r="G665" s="514"/>
      <c r="H665" s="514"/>
      <c r="I665" s="514"/>
      <c r="J665" s="515"/>
      <c r="K665" s="527" t="s">
        <v>161</v>
      </c>
      <c r="L665" s="528"/>
      <c r="M665" s="528"/>
      <c r="N665" s="528"/>
      <c r="O665" s="529"/>
      <c r="P665" s="516" t="s">
        <v>161</v>
      </c>
      <c r="Q665" s="517"/>
      <c r="R665" s="517"/>
      <c r="S665" s="517"/>
      <c r="T665" s="517"/>
      <c r="U665" s="517"/>
      <c r="V665" s="517"/>
      <c r="W665" s="517"/>
      <c r="X665" s="518"/>
      <c r="Y665" s="519">
        <v>0</v>
      </c>
      <c r="Z665" s="520"/>
      <c r="AA665" s="520"/>
      <c r="AB665" s="521">
        <v>0</v>
      </c>
      <c r="AC665" s="522"/>
      <c r="AD665" s="523"/>
      <c r="AE665" s="524" t="s">
        <v>161</v>
      </c>
      <c r="AF665" s="525"/>
      <c r="AG665" s="525"/>
      <c r="AH665" s="525"/>
      <c r="AI665" s="525"/>
      <c r="AJ665" s="525"/>
      <c r="AK665" s="525"/>
      <c r="AL665" s="525"/>
      <c r="AM665" s="526"/>
    </row>
    <row r="666" spans="1:39" ht="39.950000000000003" customHeight="1" x14ac:dyDescent="0.25">
      <c r="A666" s="89">
        <f t="shared" si="10"/>
        <v>654</v>
      </c>
      <c r="B666" s="511" t="s">
        <v>374</v>
      </c>
      <c r="C666" s="512"/>
      <c r="D666" s="513"/>
      <c r="E666" s="514"/>
      <c r="F666" s="514"/>
      <c r="G666" s="514"/>
      <c r="H666" s="514"/>
      <c r="I666" s="514"/>
      <c r="J666" s="515"/>
      <c r="K666" s="527" t="s">
        <v>161</v>
      </c>
      <c r="L666" s="528"/>
      <c r="M666" s="528"/>
      <c r="N666" s="528"/>
      <c r="O666" s="529"/>
      <c r="P666" s="516" t="s">
        <v>161</v>
      </c>
      <c r="Q666" s="517"/>
      <c r="R666" s="517"/>
      <c r="S666" s="517"/>
      <c r="T666" s="517"/>
      <c r="U666" s="517"/>
      <c r="V666" s="517"/>
      <c r="W666" s="517"/>
      <c r="X666" s="518"/>
      <c r="Y666" s="519">
        <v>0</v>
      </c>
      <c r="Z666" s="520"/>
      <c r="AA666" s="520"/>
      <c r="AB666" s="521">
        <v>0</v>
      </c>
      <c r="AC666" s="522"/>
      <c r="AD666" s="523"/>
      <c r="AE666" s="524" t="s">
        <v>161</v>
      </c>
      <c r="AF666" s="525"/>
      <c r="AG666" s="525"/>
      <c r="AH666" s="525"/>
      <c r="AI666" s="525"/>
      <c r="AJ666" s="525"/>
      <c r="AK666" s="525"/>
      <c r="AL666" s="525"/>
      <c r="AM666" s="526"/>
    </row>
    <row r="667" spans="1:39" ht="39.950000000000003" customHeight="1" x14ac:dyDescent="0.25">
      <c r="A667" s="89">
        <f t="shared" si="10"/>
        <v>655</v>
      </c>
      <c r="B667" s="511" t="s">
        <v>374</v>
      </c>
      <c r="C667" s="512"/>
      <c r="D667" s="513"/>
      <c r="E667" s="514"/>
      <c r="F667" s="514"/>
      <c r="G667" s="514"/>
      <c r="H667" s="514"/>
      <c r="I667" s="514"/>
      <c r="J667" s="515"/>
      <c r="K667" s="527" t="s">
        <v>161</v>
      </c>
      <c r="L667" s="528"/>
      <c r="M667" s="528"/>
      <c r="N667" s="528"/>
      <c r="O667" s="529"/>
      <c r="P667" s="516" t="s">
        <v>161</v>
      </c>
      <c r="Q667" s="517"/>
      <c r="R667" s="517"/>
      <c r="S667" s="517"/>
      <c r="T667" s="517"/>
      <c r="U667" s="517"/>
      <c r="V667" s="517"/>
      <c r="W667" s="517"/>
      <c r="X667" s="518"/>
      <c r="Y667" s="519">
        <v>0</v>
      </c>
      <c r="Z667" s="520"/>
      <c r="AA667" s="520"/>
      <c r="AB667" s="521">
        <v>0</v>
      </c>
      <c r="AC667" s="522"/>
      <c r="AD667" s="523"/>
      <c r="AE667" s="524" t="s">
        <v>161</v>
      </c>
      <c r="AF667" s="525"/>
      <c r="AG667" s="525"/>
      <c r="AH667" s="525"/>
      <c r="AI667" s="525"/>
      <c r="AJ667" s="525"/>
      <c r="AK667" s="525"/>
      <c r="AL667" s="525"/>
      <c r="AM667" s="526"/>
    </row>
    <row r="668" spans="1:39" ht="39.950000000000003" customHeight="1" x14ac:dyDescent="0.25">
      <c r="A668" s="89">
        <f t="shared" si="10"/>
        <v>656</v>
      </c>
      <c r="B668" s="511" t="s">
        <v>374</v>
      </c>
      <c r="C668" s="512"/>
      <c r="D668" s="513"/>
      <c r="E668" s="514"/>
      <c r="F668" s="514"/>
      <c r="G668" s="514"/>
      <c r="H668" s="514"/>
      <c r="I668" s="514"/>
      <c r="J668" s="515"/>
      <c r="K668" s="527" t="s">
        <v>161</v>
      </c>
      <c r="L668" s="528"/>
      <c r="M668" s="528"/>
      <c r="N668" s="528"/>
      <c r="O668" s="529"/>
      <c r="P668" s="516" t="s">
        <v>161</v>
      </c>
      <c r="Q668" s="517"/>
      <c r="R668" s="517"/>
      <c r="S668" s="517"/>
      <c r="T668" s="517"/>
      <c r="U668" s="517"/>
      <c r="V668" s="517"/>
      <c r="W668" s="517"/>
      <c r="X668" s="518"/>
      <c r="Y668" s="519">
        <v>0</v>
      </c>
      <c r="Z668" s="520"/>
      <c r="AA668" s="520"/>
      <c r="AB668" s="521">
        <v>0</v>
      </c>
      <c r="AC668" s="522"/>
      <c r="AD668" s="523"/>
      <c r="AE668" s="524" t="s">
        <v>161</v>
      </c>
      <c r="AF668" s="525"/>
      <c r="AG668" s="525"/>
      <c r="AH668" s="525"/>
      <c r="AI668" s="525"/>
      <c r="AJ668" s="525"/>
      <c r="AK668" s="525"/>
      <c r="AL668" s="525"/>
      <c r="AM668" s="526"/>
    </row>
    <row r="669" spans="1:39" ht="39.950000000000003" customHeight="1" x14ac:dyDescent="0.25">
      <c r="A669" s="89">
        <f t="shared" si="10"/>
        <v>657</v>
      </c>
      <c r="B669" s="511" t="s">
        <v>374</v>
      </c>
      <c r="C669" s="512"/>
      <c r="D669" s="513"/>
      <c r="E669" s="514"/>
      <c r="F669" s="514"/>
      <c r="G669" s="514"/>
      <c r="H669" s="514"/>
      <c r="I669" s="514"/>
      <c r="J669" s="515"/>
      <c r="K669" s="527" t="s">
        <v>161</v>
      </c>
      <c r="L669" s="528"/>
      <c r="M669" s="528"/>
      <c r="N669" s="528"/>
      <c r="O669" s="529"/>
      <c r="P669" s="516" t="s">
        <v>161</v>
      </c>
      <c r="Q669" s="517"/>
      <c r="R669" s="517"/>
      <c r="S669" s="517"/>
      <c r="T669" s="517"/>
      <c r="U669" s="517"/>
      <c r="V669" s="517"/>
      <c r="W669" s="517"/>
      <c r="X669" s="518"/>
      <c r="Y669" s="519">
        <v>0</v>
      </c>
      <c r="Z669" s="520"/>
      <c r="AA669" s="520"/>
      <c r="AB669" s="521">
        <v>0</v>
      </c>
      <c r="AC669" s="522"/>
      <c r="AD669" s="523"/>
      <c r="AE669" s="524" t="s">
        <v>161</v>
      </c>
      <c r="AF669" s="525"/>
      <c r="AG669" s="525"/>
      <c r="AH669" s="525"/>
      <c r="AI669" s="525"/>
      <c r="AJ669" s="525"/>
      <c r="AK669" s="525"/>
      <c r="AL669" s="525"/>
      <c r="AM669" s="526"/>
    </row>
    <row r="670" spans="1:39" ht="39.950000000000003" customHeight="1" x14ac:dyDescent="0.25">
      <c r="A670" s="89">
        <f t="shared" si="10"/>
        <v>658</v>
      </c>
      <c r="B670" s="511" t="s">
        <v>374</v>
      </c>
      <c r="C670" s="512"/>
      <c r="D670" s="513"/>
      <c r="E670" s="514"/>
      <c r="F670" s="514"/>
      <c r="G670" s="514"/>
      <c r="H670" s="514"/>
      <c r="I670" s="514"/>
      <c r="J670" s="515"/>
      <c r="K670" s="527" t="s">
        <v>161</v>
      </c>
      <c r="L670" s="528"/>
      <c r="M670" s="528"/>
      <c r="N670" s="528"/>
      <c r="O670" s="529"/>
      <c r="P670" s="516" t="s">
        <v>161</v>
      </c>
      <c r="Q670" s="517"/>
      <c r="R670" s="517"/>
      <c r="S670" s="517"/>
      <c r="T670" s="517"/>
      <c r="U670" s="517"/>
      <c r="V670" s="517"/>
      <c r="W670" s="517"/>
      <c r="X670" s="518"/>
      <c r="Y670" s="519">
        <v>0</v>
      </c>
      <c r="Z670" s="520"/>
      <c r="AA670" s="520"/>
      <c r="AB670" s="521">
        <v>0</v>
      </c>
      <c r="AC670" s="522"/>
      <c r="AD670" s="523"/>
      <c r="AE670" s="524" t="s">
        <v>161</v>
      </c>
      <c r="AF670" s="525"/>
      <c r="AG670" s="525"/>
      <c r="AH670" s="525"/>
      <c r="AI670" s="525"/>
      <c r="AJ670" s="525"/>
      <c r="AK670" s="525"/>
      <c r="AL670" s="525"/>
      <c r="AM670" s="526"/>
    </row>
    <row r="671" spans="1:39" ht="39.950000000000003" customHeight="1" x14ac:dyDescent="0.25">
      <c r="A671" s="89">
        <f t="shared" si="10"/>
        <v>659</v>
      </c>
      <c r="B671" s="511" t="s">
        <v>374</v>
      </c>
      <c r="C671" s="512"/>
      <c r="D671" s="513"/>
      <c r="E671" s="514"/>
      <c r="F671" s="514"/>
      <c r="G671" s="514"/>
      <c r="H671" s="514"/>
      <c r="I671" s="514"/>
      <c r="J671" s="515"/>
      <c r="K671" s="527" t="s">
        <v>161</v>
      </c>
      <c r="L671" s="528"/>
      <c r="M671" s="528"/>
      <c r="N671" s="528"/>
      <c r="O671" s="529"/>
      <c r="P671" s="516" t="s">
        <v>161</v>
      </c>
      <c r="Q671" s="517"/>
      <c r="R671" s="517"/>
      <c r="S671" s="517"/>
      <c r="T671" s="517"/>
      <c r="U671" s="517"/>
      <c r="V671" s="517"/>
      <c r="W671" s="517"/>
      <c r="X671" s="518"/>
      <c r="Y671" s="519">
        <v>0</v>
      </c>
      <c r="Z671" s="520"/>
      <c r="AA671" s="520"/>
      <c r="AB671" s="521">
        <v>0</v>
      </c>
      <c r="AC671" s="522"/>
      <c r="AD671" s="523"/>
      <c r="AE671" s="524" t="s">
        <v>161</v>
      </c>
      <c r="AF671" s="525"/>
      <c r="AG671" s="525"/>
      <c r="AH671" s="525"/>
      <c r="AI671" s="525"/>
      <c r="AJ671" s="525"/>
      <c r="AK671" s="525"/>
      <c r="AL671" s="525"/>
      <c r="AM671" s="526"/>
    </row>
    <row r="672" spans="1:39" ht="39.950000000000003" customHeight="1" x14ac:dyDescent="0.25">
      <c r="A672" s="89">
        <f t="shared" si="10"/>
        <v>660</v>
      </c>
      <c r="B672" s="511" t="s">
        <v>374</v>
      </c>
      <c r="C672" s="512"/>
      <c r="D672" s="513"/>
      <c r="E672" s="514"/>
      <c r="F672" s="514"/>
      <c r="G672" s="514"/>
      <c r="H672" s="514"/>
      <c r="I672" s="514"/>
      <c r="J672" s="515"/>
      <c r="K672" s="527" t="s">
        <v>161</v>
      </c>
      <c r="L672" s="528"/>
      <c r="M672" s="528"/>
      <c r="N672" s="528"/>
      <c r="O672" s="529"/>
      <c r="P672" s="516" t="s">
        <v>161</v>
      </c>
      <c r="Q672" s="517"/>
      <c r="R672" s="517"/>
      <c r="S672" s="517"/>
      <c r="T672" s="517"/>
      <c r="U672" s="517"/>
      <c r="V672" s="517"/>
      <c r="W672" s="517"/>
      <c r="X672" s="518"/>
      <c r="Y672" s="519">
        <v>0</v>
      </c>
      <c r="Z672" s="520"/>
      <c r="AA672" s="520"/>
      <c r="AB672" s="521">
        <v>0</v>
      </c>
      <c r="AC672" s="522"/>
      <c r="AD672" s="523"/>
      <c r="AE672" s="524" t="s">
        <v>161</v>
      </c>
      <c r="AF672" s="525"/>
      <c r="AG672" s="525"/>
      <c r="AH672" s="525"/>
      <c r="AI672" s="525"/>
      <c r="AJ672" s="525"/>
      <c r="AK672" s="525"/>
      <c r="AL672" s="525"/>
      <c r="AM672" s="526"/>
    </row>
    <row r="673" spans="1:39" ht="39.950000000000003" customHeight="1" x14ac:dyDescent="0.25">
      <c r="A673" s="89">
        <f t="shared" si="10"/>
        <v>661</v>
      </c>
      <c r="B673" s="511" t="s">
        <v>374</v>
      </c>
      <c r="C673" s="512"/>
      <c r="D673" s="513"/>
      <c r="E673" s="514"/>
      <c r="F673" s="514"/>
      <c r="G673" s="514"/>
      <c r="H673" s="514"/>
      <c r="I673" s="514"/>
      <c r="J673" s="515"/>
      <c r="K673" s="527" t="s">
        <v>161</v>
      </c>
      <c r="L673" s="528"/>
      <c r="M673" s="528"/>
      <c r="N673" s="528"/>
      <c r="O673" s="529"/>
      <c r="P673" s="516" t="s">
        <v>161</v>
      </c>
      <c r="Q673" s="517"/>
      <c r="R673" s="517"/>
      <c r="S673" s="517"/>
      <c r="T673" s="517"/>
      <c r="U673" s="517"/>
      <c r="V673" s="517"/>
      <c r="W673" s="517"/>
      <c r="X673" s="518"/>
      <c r="Y673" s="519">
        <v>0</v>
      </c>
      <c r="Z673" s="520"/>
      <c r="AA673" s="520"/>
      <c r="AB673" s="521">
        <v>0</v>
      </c>
      <c r="AC673" s="522"/>
      <c r="AD673" s="523"/>
      <c r="AE673" s="524" t="s">
        <v>161</v>
      </c>
      <c r="AF673" s="525"/>
      <c r="AG673" s="525"/>
      <c r="AH673" s="525"/>
      <c r="AI673" s="525"/>
      <c r="AJ673" s="525"/>
      <c r="AK673" s="525"/>
      <c r="AL673" s="525"/>
      <c r="AM673" s="526"/>
    </row>
    <row r="674" spans="1:39" ht="39.950000000000003" customHeight="1" x14ac:dyDescent="0.25">
      <c r="A674" s="89">
        <f t="shared" si="10"/>
        <v>662</v>
      </c>
      <c r="B674" s="511" t="s">
        <v>374</v>
      </c>
      <c r="C674" s="512"/>
      <c r="D674" s="513"/>
      <c r="E674" s="514"/>
      <c r="F674" s="514"/>
      <c r="G674" s="514"/>
      <c r="H674" s="514"/>
      <c r="I674" s="514"/>
      <c r="J674" s="515"/>
      <c r="K674" s="527" t="s">
        <v>161</v>
      </c>
      <c r="L674" s="528"/>
      <c r="M674" s="528"/>
      <c r="N674" s="528"/>
      <c r="O674" s="529"/>
      <c r="P674" s="516" t="s">
        <v>161</v>
      </c>
      <c r="Q674" s="517"/>
      <c r="R674" s="517"/>
      <c r="S674" s="517"/>
      <c r="T674" s="517"/>
      <c r="U674" s="517"/>
      <c r="V674" s="517"/>
      <c r="W674" s="517"/>
      <c r="X674" s="518"/>
      <c r="Y674" s="519">
        <v>0</v>
      </c>
      <c r="Z674" s="520"/>
      <c r="AA674" s="520"/>
      <c r="AB674" s="521">
        <v>0</v>
      </c>
      <c r="AC674" s="522"/>
      <c r="AD674" s="523"/>
      <c r="AE674" s="524" t="s">
        <v>161</v>
      </c>
      <c r="AF674" s="525"/>
      <c r="AG674" s="525"/>
      <c r="AH674" s="525"/>
      <c r="AI674" s="525"/>
      <c r="AJ674" s="525"/>
      <c r="AK674" s="525"/>
      <c r="AL674" s="525"/>
      <c r="AM674" s="526"/>
    </row>
    <row r="675" spans="1:39" ht="39.950000000000003" customHeight="1" x14ac:dyDescent="0.25">
      <c r="A675" s="89">
        <f t="shared" si="10"/>
        <v>663</v>
      </c>
      <c r="B675" s="511" t="s">
        <v>374</v>
      </c>
      <c r="C675" s="512"/>
      <c r="D675" s="513"/>
      <c r="E675" s="514"/>
      <c r="F675" s="514"/>
      <c r="G675" s="514"/>
      <c r="H675" s="514"/>
      <c r="I675" s="514"/>
      <c r="J675" s="515"/>
      <c r="K675" s="527" t="s">
        <v>161</v>
      </c>
      <c r="L675" s="528"/>
      <c r="M675" s="528"/>
      <c r="N675" s="528"/>
      <c r="O675" s="529"/>
      <c r="P675" s="516" t="s">
        <v>161</v>
      </c>
      <c r="Q675" s="517"/>
      <c r="R675" s="517"/>
      <c r="S675" s="517"/>
      <c r="T675" s="517"/>
      <c r="U675" s="517"/>
      <c r="V675" s="517"/>
      <c r="W675" s="517"/>
      <c r="X675" s="518"/>
      <c r="Y675" s="519">
        <v>0</v>
      </c>
      <c r="Z675" s="520"/>
      <c r="AA675" s="520"/>
      <c r="AB675" s="521">
        <v>0</v>
      </c>
      <c r="AC675" s="522"/>
      <c r="AD675" s="523"/>
      <c r="AE675" s="524" t="s">
        <v>161</v>
      </c>
      <c r="AF675" s="525"/>
      <c r="AG675" s="525"/>
      <c r="AH675" s="525"/>
      <c r="AI675" s="525"/>
      <c r="AJ675" s="525"/>
      <c r="AK675" s="525"/>
      <c r="AL675" s="525"/>
      <c r="AM675" s="526"/>
    </row>
    <row r="676" spans="1:39" ht="39.950000000000003" customHeight="1" x14ac:dyDescent="0.25">
      <c r="A676" s="89">
        <f t="shared" si="10"/>
        <v>664</v>
      </c>
      <c r="B676" s="511" t="s">
        <v>374</v>
      </c>
      <c r="C676" s="512"/>
      <c r="D676" s="513"/>
      <c r="E676" s="514"/>
      <c r="F676" s="514"/>
      <c r="G676" s="514"/>
      <c r="H676" s="514"/>
      <c r="I676" s="514"/>
      <c r="J676" s="515"/>
      <c r="K676" s="527" t="s">
        <v>161</v>
      </c>
      <c r="L676" s="528"/>
      <c r="M676" s="528"/>
      <c r="N676" s="528"/>
      <c r="O676" s="529"/>
      <c r="P676" s="516" t="s">
        <v>161</v>
      </c>
      <c r="Q676" s="517"/>
      <c r="R676" s="517"/>
      <c r="S676" s="517"/>
      <c r="T676" s="517"/>
      <c r="U676" s="517"/>
      <c r="V676" s="517"/>
      <c r="W676" s="517"/>
      <c r="X676" s="518"/>
      <c r="Y676" s="519">
        <v>0</v>
      </c>
      <c r="Z676" s="520"/>
      <c r="AA676" s="520"/>
      <c r="AB676" s="521">
        <v>0</v>
      </c>
      <c r="AC676" s="522"/>
      <c r="AD676" s="523"/>
      <c r="AE676" s="524" t="s">
        <v>161</v>
      </c>
      <c r="AF676" s="525"/>
      <c r="AG676" s="525"/>
      <c r="AH676" s="525"/>
      <c r="AI676" s="525"/>
      <c r="AJ676" s="525"/>
      <c r="AK676" s="525"/>
      <c r="AL676" s="525"/>
      <c r="AM676" s="526"/>
    </row>
    <row r="677" spans="1:39" ht="39.950000000000003" customHeight="1" x14ac:dyDescent="0.25">
      <c r="A677" s="89">
        <f t="shared" si="10"/>
        <v>665</v>
      </c>
      <c r="B677" s="511" t="s">
        <v>374</v>
      </c>
      <c r="C677" s="512"/>
      <c r="D677" s="513"/>
      <c r="E677" s="514"/>
      <c r="F677" s="514"/>
      <c r="G677" s="514"/>
      <c r="H677" s="514"/>
      <c r="I677" s="514"/>
      <c r="J677" s="515"/>
      <c r="K677" s="527" t="s">
        <v>161</v>
      </c>
      <c r="L677" s="528"/>
      <c r="M677" s="528"/>
      <c r="N677" s="528"/>
      <c r="O677" s="529"/>
      <c r="P677" s="516" t="s">
        <v>161</v>
      </c>
      <c r="Q677" s="517"/>
      <c r="R677" s="517"/>
      <c r="S677" s="517"/>
      <c r="T677" s="517"/>
      <c r="U677" s="517"/>
      <c r="V677" s="517"/>
      <c r="W677" s="517"/>
      <c r="X677" s="518"/>
      <c r="Y677" s="519">
        <v>0</v>
      </c>
      <c r="Z677" s="520"/>
      <c r="AA677" s="520"/>
      <c r="AB677" s="521">
        <v>0</v>
      </c>
      <c r="AC677" s="522"/>
      <c r="AD677" s="523"/>
      <c r="AE677" s="524" t="s">
        <v>161</v>
      </c>
      <c r="AF677" s="525"/>
      <c r="AG677" s="525"/>
      <c r="AH677" s="525"/>
      <c r="AI677" s="525"/>
      <c r="AJ677" s="525"/>
      <c r="AK677" s="525"/>
      <c r="AL677" s="525"/>
      <c r="AM677" s="526"/>
    </row>
    <row r="678" spans="1:39" ht="39.950000000000003" customHeight="1" x14ac:dyDescent="0.25">
      <c r="A678" s="89">
        <f t="shared" si="10"/>
        <v>666</v>
      </c>
      <c r="B678" s="511" t="s">
        <v>374</v>
      </c>
      <c r="C678" s="512"/>
      <c r="D678" s="513"/>
      <c r="E678" s="514"/>
      <c r="F678" s="514"/>
      <c r="G678" s="514"/>
      <c r="H678" s="514"/>
      <c r="I678" s="514"/>
      <c r="J678" s="515"/>
      <c r="K678" s="527" t="s">
        <v>161</v>
      </c>
      <c r="L678" s="528"/>
      <c r="M678" s="528"/>
      <c r="N678" s="528"/>
      <c r="O678" s="529"/>
      <c r="P678" s="516" t="s">
        <v>161</v>
      </c>
      <c r="Q678" s="517"/>
      <c r="R678" s="517"/>
      <c r="S678" s="517"/>
      <c r="T678" s="517"/>
      <c r="U678" s="517"/>
      <c r="V678" s="517"/>
      <c r="W678" s="517"/>
      <c r="X678" s="518"/>
      <c r="Y678" s="519">
        <v>0</v>
      </c>
      <c r="Z678" s="520"/>
      <c r="AA678" s="520"/>
      <c r="AB678" s="521">
        <v>0</v>
      </c>
      <c r="AC678" s="522"/>
      <c r="AD678" s="523"/>
      <c r="AE678" s="524" t="s">
        <v>161</v>
      </c>
      <c r="AF678" s="525"/>
      <c r="AG678" s="525"/>
      <c r="AH678" s="525"/>
      <c r="AI678" s="525"/>
      <c r="AJ678" s="525"/>
      <c r="AK678" s="525"/>
      <c r="AL678" s="525"/>
      <c r="AM678" s="526"/>
    </row>
    <row r="679" spans="1:39" ht="39.950000000000003" customHeight="1" x14ac:dyDescent="0.25">
      <c r="A679" s="89">
        <f t="shared" si="10"/>
        <v>667</v>
      </c>
      <c r="B679" s="511" t="s">
        <v>374</v>
      </c>
      <c r="C679" s="512"/>
      <c r="D679" s="513"/>
      <c r="E679" s="514"/>
      <c r="F679" s="514"/>
      <c r="G679" s="514"/>
      <c r="H679" s="514"/>
      <c r="I679" s="514"/>
      <c r="J679" s="515"/>
      <c r="K679" s="527" t="s">
        <v>161</v>
      </c>
      <c r="L679" s="528"/>
      <c r="M679" s="528"/>
      <c r="N679" s="528"/>
      <c r="O679" s="529"/>
      <c r="P679" s="516" t="s">
        <v>161</v>
      </c>
      <c r="Q679" s="517"/>
      <c r="R679" s="517"/>
      <c r="S679" s="517"/>
      <c r="T679" s="517"/>
      <c r="U679" s="517"/>
      <c r="V679" s="517"/>
      <c r="W679" s="517"/>
      <c r="X679" s="518"/>
      <c r="Y679" s="519">
        <v>0</v>
      </c>
      <c r="Z679" s="520"/>
      <c r="AA679" s="520"/>
      <c r="AB679" s="521">
        <v>0</v>
      </c>
      <c r="AC679" s="522"/>
      <c r="AD679" s="523"/>
      <c r="AE679" s="524" t="s">
        <v>161</v>
      </c>
      <c r="AF679" s="525"/>
      <c r="AG679" s="525"/>
      <c r="AH679" s="525"/>
      <c r="AI679" s="525"/>
      <c r="AJ679" s="525"/>
      <c r="AK679" s="525"/>
      <c r="AL679" s="525"/>
      <c r="AM679" s="526"/>
    </row>
    <row r="680" spans="1:39" ht="39.950000000000003" customHeight="1" x14ac:dyDescent="0.25">
      <c r="A680" s="89">
        <f t="shared" si="10"/>
        <v>668</v>
      </c>
      <c r="B680" s="511" t="s">
        <v>374</v>
      </c>
      <c r="C680" s="512"/>
      <c r="D680" s="513"/>
      <c r="E680" s="514"/>
      <c r="F680" s="514"/>
      <c r="G680" s="514"/>
      <c r="H680" s="514"/>
      <c r="I680" s="514"/>
      <c r="J680" s="515"/>
      <c r="K680" s="527" t="s">
        <v>161</v>
      </c>
      <c r="L680" s="528"/>
      <c r="M680" s="528"/>
      <c r="N680" s="528"/>
      <c r="O680" s="529"/>
      <c r="P680" s="516" t="s">
        <v>161</v>
      </c>
      <c r="Q680" s="517"/>
      <c r="R680" s="517"/>
      <c r="S680" s="517"/>
      <c r="T680" s="517"/>
      <c r="U680" s="517"/>
      <c r="V680" s="517"/>
      <c r="W680" s="517"/>
      <c r="X680" s="518"/>
      <c r="Y680" s="519">
        <v>0</v>
      </c>
      <c r="Z680" s="520"/>
      <c r="AA680" s="520"/>
      <c r="AB680" s="521">
        <v>0</v>
      </c>
      <c r="AC680" s="522"/>
      <c r="AD680" s="523"/>
      <c r="AE680" s="524" t="s">
        <v>161</v>
      </c>
      <c r="AF680" s="525"/>
      <c r="AG680" s="525"/>
      <c r="AH680" s="525"/>
      <c r="AI680" s="525"/>
      <c r="AJ680" s="525"/>
      <c r="AK680" s="525"/>
      <c r="AL680" s="525"/>
      <c r="AM680" s="526"/>
    </row>
    <row r="681" spans="1:39" ht="39.950000000000003" customHeight="1" x14ac:dyDescent="0.25">
      <c r="A681" s="89">
        <f t="shared" si="10"/>
        <v>669</v>
      </c>
      <c r="B681" s="511" t="s">
        <v>374</v>
      </c>
      <c r="C681" s="512"/>
      <c r="D681" s="513"/>
      <c r="E681" s="514"/>
      <c r="F681" s="514"/>
      <c r="G681" s="514"/>
      <c r="H681" s="514"/>
      <c r="I681" s="514"/>
      <c r="J681" s="515"/>
      <c r="K681" s="527" t="s">
        <v>161</v>
      </c>
      <c r="L681" s="528"/>
      <c r="M681" s="528"/>
      <c r="N681" s="528"/>
      <c r="O681" s="529"/>
      <c r="P681" s="516" t="s">
        <v>161</v>
      </c>
      <c r="Q681" s="517"/>
      <c r="R681" s="517"/>
      <c r="S681" s="517"/>
      <c r="T681" s="517"/>
      <c r="U681" s="517"/>
      <c r="V681" s="517"/>
      <c r="W681" s="517"/>
      <c r="X681" s="518"/>
      <c r="Y681" s="519">
        <v>0</v>
      </c>
      <c r="Z681" s="520"/>
      <c r="AA681" s="520"/>
      <c r="AB681" s="521">
        <v>0</v>
      </c>
      <c r="AC681" s="522"/>
      <c r="AD681" s="523"/>
      <c r="AE681" s="524" t="s">
        <v>161</v>
      </c>
      <c r="AF681" s="525"/>
      <c r="AG681" s="525"/>
      <c r="AH681" s="525"/>
      <c r="AI681" s="525"/>
      <c r="AJ681" s="525"/>
      <c r="AK681" s="525"/>
      <c r="AL681" s="525"/>
      <c r="AM681" s="526"/>
    </row>
    <row r="682" spans="1:39" ht="39.950000000000003" customHeight="1" x14ac:dyDescent="0.25">
      <c r="A682" s="89">
        <f t="shared" si="10"/>
        <v>670</v>
      </c>
      <c r="B682" s="511" t="s">
        <v>374</v>
      </c>
      <c r="C682" s="512"/>
      <c r="D682" s="513"/>
      <c r="E682" s="514"/>
      <c r="F682" s="514"/>
      <c r="G682" s="514"/>
      <c r="H682" s="514"/>
      <c r="I682" s="514"/>
      <c r="J682" s="515"/>
      <c r="K682" s="527" t="s">
        <v>161</v>
      </c>
      <c r="L682" s="528"/>
      <c r="M682" s="528"/>
      <c r="N682" s="528"/>
      <c r="O682" s="529"/>
      <c r="P682" s="516" t="s">
        <v>161</v>
      </c>
      <c r="Q682" s="517"/>
      <c r="R682" s="517"/>
      <c r="S682" s="517"/>
      <c r="T682" s="517"/>
      <c r="U682" s="517"/>
      <c r="V682" s="517"/>
      <c r="W682" s="517"/>
      <c r="X682" s="518"/>
      <c r="Y682" s="519">
        <v>0</v>
      </c>
      <c r="Z682" s="520"/>
      <c r="AA682" s="520"/>
      <c r="AB682" s="521">
        <v>0</v>
      </c>
      <c r="AC682" s="522"/>
      <c r="AD682" s="523"/>
      <c r="AE682" s="524" t="s">
        <v>161</v>
      </c>
      <c r="AF682" s="525"/>
      <c r="AG682" s="525"/>
      <c r="AH682" s="525"/>
      <c r="AI682" s="525"/>
      <c r="AJ682" s="525"/>
      <c r="AK682" s="525"/>
      <c r="AL682" s="525"/>
      <c r="AM682" s="526"/>
    </row>
    <row r="683" spans="1:39" ht="39.950000000000003" customHeight="1" x14ac:dyDescent="0.25">
      <c r="A683" s="89">
        <f t="shared" si="10"/>
        <v>671</v>
      </c>
      <c r="B683" s="511" t="s">
        <v>374</v>
      </c>
      <c r="C683" s="512"/>
      <c r="D683" s="513"/>
      <c r="E683" s="514"/>
      <c r="F683" s="514"/>
      <c r="G683" s="514"/>
      <c r="H683" s="514"/>
      <c r="I683" s="514"/>
      <c r="J683" s="515"/>
      <c r="K683" s="527" t="s">
        <v>161</v>
      </c>
      <c r="L683" s="528"/>
      <c r="M683" s="528"/>
      <c r="N683" s="528"/>
      <c r="O683" s="529"/>
      <c r="P683" s="516" t="s">
        <v>161</v>
      </c>
      <c r="Q683" s="517"/>
      <c r="R683" s="517"/>
      <c r="S683" s="517"/>
      <c r="T683" s="517"/>
      <c r="U683" s="517"/>
      <c r="V683" s="517"/>
      <c r="W683" s="517"/>
      <c r="X683" s="518"/>
      <c r="Y683" s="519">
        <v>0</v>
      </c>
      <c r="Z683" s="520"/>
      <c r="AA683" s="520"/>
      <c r="AB683" s="521">
        <v>0</v>
      </c>
      <c r="AC683" s="522"/>
      <c r="AD683" s="523"/>
      <c r="AE683" s="524" t="s">
        <v>161</v>
      </c>
      <c r="AF683" s="525"/>
      <c r="AG683" s="525"/>
      <c r="AH683" s="525"/>
      <c r="AI683" s="525"/>
      <c r="AJ683" s="525"/>
      <c r="AK683" s="525"/>
      <c r="AL683" s="525"/>
      <c r="AM683" s="526"/>
    </row>
    <row r="684" spans="1:39" ht="39.950000000000003" customHeight="1" x14ac:dyDescent="0.25">
      <c r="A684" s="89">
        <f t="shared" si="10"/>
        <v>672</v>
      </c>
      <c r="B684" s="511" t="s">
        <v>374</v>
      </c>
      <c r="C684" s="512"/>
      <c r="D684" s="513"/>
      <c r="E684" s="514"/>
      <c r="F684" s="514"/>
      <c r="G684" s="514"/>
      <c r="H684" s="514"/>
      <c r="I684" s="514"/>
      <c r="J684" s="515"/>
      <c r="K684" s="527" t="s">
        <v>161</v>
      </c>
      <c r="L684" s="528"/>
      <c r="M684" s="528"/>
      <c r="N684" s="528"/>
      <c r="O684" s="529"/>
      <c r="P684" s="516" t="s">
        <v>161</v>
      </c>
      <c r="Q684" s="517"/>
      <c r="R684" s="517"/>
      <c r="S684" s="517"/>
      <c r="T684" s="517"/>
      <c r="U684" s="517"/>
      <c r="V684" s="517"/>
      <c r="W684" s="517"/>
      <c r="X684" s="518"/>
      <c r="Y684" s="519">
        <v>0</v>
      </c>
      <c r="Z684" s="520"/>
      <c r="AA684" s="520"/>
      <c r="AB684" s="521">
        <v>0</v>
      </c>
      <c r="AC684" s="522"/>
      <c r="AD684" s="523"/>
      <c r="AE684" s="524" t="s">
        <v>161</v>
      </c>
      <c r="AF684" s="525"/>
      <c r="AG684" s="525"/>
      <c r="AH684" s="525"/>
      <c r="AI684" s="525"/>
      <c r="AJ684" s="525"/>
      <c r="AK684" s="525"/>
      <c r="AL684" s="525"/>
      <c r="AM684" s="526"/>
    </row>
    <row r="685" spans="1:39" ht="39.950000000000003" customHeight="1" x14ac:dyDescent="0.25">
      <c r="A685" s="89">
        <f t="shared" si="10"/>
        <v>673</v>
      </c>
      <c r="B685" s="511" t="s">
        <v>374</v>
      </c>
      <c r="C685" s="512"/>
      <c r="D685" s="513"/>
      <c r="E685" s="514"/>
      <c r="F685" s="514"/>
      <c r="G685" s="514"/>
      <c r="H685" s="514"/>
      <c r="I685" s="514"/>
      <c r="J685" s="515"/>
      <c r="K685" s="527" t="s">
        <v>161</v>
      </c>
      <c r="L685" s="528"/>
      <c r="M685" s="528"/>
      <c r="N685" s="528"/>
      <c r="O685" s="529"/>
      <c r="P685" s="516" t="s">
        <v>161</v>
      </c>
      <c r="Q685" s="517"/>
      <c r="R685" s="517"/>
      <c r="S685" s="517"/>
      <c r="T685" s="517"/>
      <c r="U685" s="517"/>
      <c r="V685" s="517"/>
      <c r="W685" s="517"/>
      <c r="X685" s="518"/>
      <c r="Y685" s="519">
        <v>0</v>
      </c>
      <c r="Z685" s="520"/>
      <c r="AA685" s="520"/>
      <c r="AB685" s="521">
        <v>0</v>
      </c>
      <c r="AC685" s="522"/>
      <c r="AD685" s="523"/>
      <c r="AE685" s="524" t="s">
        <v>161</v>
      </c>
      <c r="AF685" s="525"/>
      <c r="AG685" s="525"/>
      <c r="AH685" s="525"/>
      <c r="AI685" s="525"/>
      <c r="AJ685" s="525"/>
      <c r="AK685" s="525"/>
      <c r="AL685" s="525"/>
      <c r="AM685" s="526"/>
    </row>
    <row r="686" spans="1:39" ht="39.950000000000003" customHeight="1" x14ac:dyDescent="0.25">
      <c r="A686" s="89">
        <f t="shared" si="10"/>
        <v>674</v>
      </c>
      <c r="B686" s="511" t="s">
        <v>374</v>
      </c>
      <c r="C686" s="512"/>
      <c r="D686" s="513"/>
      <c r="E686" s="514"/>
      <c r="F686" s="514"/>
      <c r="G686" s="514"/>
      <c r="H686" s="514"/>
      <c r="I686" s="514"/>
      <c r="J686" s="515"/>
      <c r="K686" s="527" t="s">
        <v>161</v>
      </c>
      <c r="L686" s="528"/>
      <c r="M686" s="528"/>
      <c r="N686" s="528"/>
      <c r="O686" s="529"/>
      <c r="P686" s="516" t="s">
        <v>161</v>
      </c>
      <c r="Q686" s="517"/>
      <c r="R686" s="517"/>
      <c r="S686" s="517"/>
      <c r="T686" s="517"/>
      <c r="U686" s="517"/>
      <c r="V686" s="517"/>
      <c r="W686" s="517"/>
      <c r="X686" s="518"/>
      <c r="Y686" s="519">
        <v>0</v>
      </c>
      <c r="Z686" s="520"/>
      <c r="AA686" s="520"/>
      <c r="AB686" s="521">
        <v>0</v>
      </c>
      <c r="AC686" s="522"/>
      <c r="AD686" s="523"/>
      <c r="AE686" s="524" t="s">
        <v>161</v>
      </c>
      <c r="AF686" s="525"/>
      <c r="AG686" s="525"/>
      <c r="AH686" s="525"/>
      <c r="AI686" s="525"/>
      <c r="AJ686" s="525"/>
      <c r="AK686" s="525"/>
      <c r="AL686" s="525"/>
      <c r="AM686" s="526"/>
    </row>
    <row r="687" spans="1:39" ht="39.950000000000003" customHeight="1" x14ac:dyDescent="0.25">
      <c r="A687" s="89">
        <f t="shared" si="10"/>
        <v>675</v>
      </c>
      <c r="B687" s="511" t="s">
        <v>374</v>
      </c>
      <c r="C687" s="512"/>
      <c r="D687" s="513"/>
      <c r="E687" s="514"/>
      <c r="F687" s="514"/>
      <c r="G687" s="514"/>
      <c r="H687" s="514"/>
      <c r="I687" s="514"/>
      <c r="J687" s="515"/>
      <c r="K687" s="527" t="s">
        <v>161</v>
      </c>
      <c r="L687" s="528"/>
      <c r="M687" s="528"/>
      <c r="N687" s="528"/>
      <c r="O687" s="529"/>
      <c r="P687" s="516" t="s">
        <v>161</v>
      </c>
      <c r="Q687" s="517"/>
      <c r="R687" s="517"/>
      <c r="S687" s="517"/>
      <c r="T687" s="517"/>
      <c r="U687" s="517"/>
      <c r="V687" s="517"/>
      <c r="W687" s="517"/>
      <c r="X687" s="518"/>
      <c r="Y687" s="519">
        <v>0</v>
      </c>
      <c r="Z687" s="520"/>
      <c r="AA687" s="520"/>
      <c r="AB687" s="521">
        <v>0</v>
      </c>
      <c r="AC687" s="522"/>
      <c r="AD687" s="523"/>
      <c r="AE687" s="524" t="s">
        <v>161</v>
      </c>
      <c r="AF687" s="525"/>
      <c r="AG687" s="525"/>
      <c r="AH687" s="525"/>
      <c r="AI687" s="525"/>
      <c r="AJ687" s="525"/>
      <c r="AK687" s="525"/>
      <c r="AL687" s="525"/>
      <c r="AM687" s="526"/>
    </row>
    <row r="688" spans="1:39" ht="39.950000000000003" customHeight="1" x14ac:dyDescent="0.25">
      <c r="A688" s="89">
        <f t="shared" si="10"/>
        <v>676</v>
      </c>
      <c r="B688" s="511" t="s">
        <v>374</v>
      </c>
      <c r="C688" s="512"/>
      <c r="D688" s="513"/>
      <c r="E688" s="514"/>
      <c r="F688" s="514"/>
      <c r="G688" s="514"/>
      <c r="H688" s="514"/>
      <c r="I688" s="514"/>
      <c r="J688" s="515"/>
      <c r="K688" s="527" t="s">
        <v>161</v>
      </c>
      <c r="L688" s="528"/>
      <c r="M688" s="528"/>
      <c r="N688" s="528"/>
      <c r="O688" s="529"/>
      <c r="P688" s="516" t="s">
        <v>161</v>
      </c>
      <c r="Q688" s="517"/>
      <c r="R688" s="517"/>
      <c r="S688" s="517"/>
      <c r="T688" s="517"/>
      <c r="U688" s="517"/>
      <c r="V688" s="517"/>
      <c r="W688" s="517"/>
      <c r="X688" s="518"/>
      <c r="Y688" s="519">
        <v>0</v>
      </c>
      <c r="Z688" s="520"/>
      <c r="AA688" s="520"/>
      <c r="AB688" s="521">
        <v>0</v>
      </c>
      <c r="AC688" s="522"/>
      <c r="AD688" s="523"/>
      <c r="AE688" s="524" t="s">
        <v>161</v>
      </c>
      <c r="AF688" s="525"/>
      <c r="AG688" s="525"/>
      <c r="AH688" s="525"/>
      <c r="AI688" s="525"/>
      <c r="AJ688" s="525"/>
      <c r="AK688" s="525"/>
      <c r="AL688" s="525"/>
      <c r="AM688" s="526"/>
    </row>
    <row r="689" spans="1:39" ht="39.950000000000003" customHeight="1" x14ac:dyDescent="0.25">
      <c r="A689" s="89">
        <f t="shared" si="10"/>
        <v>677</v>
      </c>
      <c r="B689" s="511" t="s">
        <v>374</v>
      </c>
      <c r="C689" s="512"/>
      <c r="D689" s="513"/>
      <c r="E689" s="514"/>
      <c r="F689" s="514"/>
      <c r="G689" s="514"/>
      <c r="H689" s="514"/>
      <c r="I689" s="514"/>
      <c r="J689" s="515"/>
      <c r="K689" s="527" t="s">
        <v>161</v>
      </c>
      <c r="L689" s="528"/>
      <c r="M689" s="528"/>
      <c r="N689" s="528"/>
      <c r="O689" s="529"/>
      <c r="P689" s="516" t="s">
        <v>161</v>
      </c>
      <c r="Q689" s="517"/>
      <c r="R689" s="517"/>
      <c r="S689" s="517"/>
      <c r="T689" s="517"/>
      <c r="U689" s="517"/>
      <c r="V689" s="517"/>
      <c r="W689" s="517"/>
      <c r="X689" s="518"/>
      <c r="Y689" s="519">
        <v>0</v>
      </c>
      <c r="Z689" s="520"/>
      <c r="AA689" s="520"/>
      <c r="AB689" s="521">
        <v>0</v>
      </c>
      <c r="AC689" s="522"/>
      <c r="AD689" s="523"/>
      <c r="AE689" s="524" t="s">
        <v>161</v>
      </c>
      <c r="AF689" s="525"/>
      <c r="AG689" s="525"/>
      <c r="AH689" s="525"/>
      <c r="AI689" s="525"/>
      <c r="AJ689" s="525"/>
      <c r="AK689" s="525"/>
      <c r="AL689" s="525"/>
      <c r="AM689" s="526"/>
    </row>
    <row r="690" spans="1:39" ht="39.950000000000003" customHeight="1" x14ac:dyDescent="0.25">
      <c r="A690" s="89">
        <f t="shared" si="10"/>
        <v>678</v>
      </c>
      <c r="B690" s="511" t="s">
        <v>374</v>
      </c>
      <c r="C690" s="512"/>
      <c r="D690" s="513"/>
      <c r="E690" s="514"/>
      <c r="F690" s="514"/>
      <c r="G690" s="514"/>
      <c r="H690" s="514"/>
      <c r="I690" s="514"/>
      <c r="J690" s="515"/>
      <c r="K690" s="527" t="s">
        <v>161</v>
      </c>
      <c r="L690" s="528"/>
      <c r="M690" s="528"/>
      <c r="N690" s="528"/>
      <c r="O690" s="529"/>
      <c r="P690" s="516" t="s">
        <v>161</v>
      </c>
      <c r="Q690" s="517"/>
      <c r="R690" s="517"/>
      <c r="S690" s="517"/>
      <c r="T690" s="517"/>
      <c r="U690" s="517"/>
      <c r="V690" s="517"/>
      <c r="W690" s="517"/>
      <c r="X690" s="518"/>
      <c r="Y690" s="519">
        <v>0</v>
      </c>
      <c r="Z690" s="520"/>
      <c r="AA690" s="520"/>
      <c r="AB690" s="521">
        <v>0</v>
      </c>
      <c r="AC690" s="522"/>
      <c r="AD690" s="523"/>
      <c r="AE690" s="524" t="s">
        <v>161</v>
      </c>
      <c r="AF690" s="525"/>
      <c r="AG690" s="525"/>
      <c r="AH690" s="525"/>
      <c r="AI690" s="525"/>
      <c r="AJ690" s="525"/>
      <c r="AK690" s="525"/>
      <c r="AL690" s="525"/>
      <c r="AM690" s="526"/>
    </row>
    <row r="691" spans="1:39" ht="39.950000000000003" customHeight="1" x14ac:dyDescent="0.25">
      <c r="A691" s="89">
        <f t="shared" si="10"/>
        <v>679</v>
      </c>
      <c r="B691" s="511" t="s">
        <v>374</v>
      </c>
      <c r="C691" s="512"/>
      <c r="D691" s="513"/>
      <c r="E691" s="514"/>
      <c r="F691" s="514"/>
      <c r="G691" s="514"/>
      <c r="H691" s="514"/>
      <c r="I691" s="514"/>
      <c r="J691" s="515"/>
      <c r="K691" s="527" t="s">
        <v>161</v>
      </c>
      <c r="L691" s="528"/>
      <c r="M691" s="528"/>
      <c r="N691" s="528"/>
      <c r="O691" s="529"/>
      <c r="P691" s="516" t="s">
        <v>161</v>
      </c>
      <c r="Q691" s="517"/>
      <c r="R691" s="517"/>
      <c r="S691" s="517"/>
      <c r="T691" s="517"/>
      <c r="U691" s="517"/>
      <c r="V691" s="517"/>
      <c r="W691" s="517"/>
      <c r="X691" s="518"/>
      <c r="Y691" s="519">
        <v>0</v>
      </c>
      <c r="Z691" s="520"/>
      <c r="AA691" s="520"/>
      <c r="AB691" s="521">
        <v>0</v>
      </c>
      <c r="AC691" s="522"/>
      <c r="AD691" s="523"/>
      <c r="AE691" s="524" t="s">
        <v>161</v>
      </c>
      <c r="AF691" s="525"/>
      <c r="AG691" s="525"/>
      <c r="AH691" s="525"/>
      <c r="AI691" s="525"/>
      <c r="AJ691" s="525"/>
      <c r="AK691" s="525"/>
      <c r="AL691" s="525"/>
      <c r="AM691" s="526"/>
    </row>
    <row r="692" spans="1:39" ht="39.950000000000003" customHeight="1" x14ac:dyDescent="0.25">
      <c r="A692" s="89">
        <f t="shared" si="10"/>
        <v>680</v>
      </c>
      <c r="B692" s="511" t="s">
        <v>374</v>
      </c>
      <c r="C692" s="512"/>
      <c r="D692" s="513"/>
      <c r="E692" s="514"/>
      <c r="F692" s="514"/>
      <c r="G692" s="514"/>
      <c r="H692" s="514"/>
      <c r="I692" s="514"/>
      <c r="J692" s="515"/>
      <c r="K692" s="527" t="s">
        <v>161</v>
      </c>
      <c r="L692" s="528"/>
      <c r="M692" s="528"/>
      <c r="N692" s="528"/>
      <c r="O692" s="529"/>
      <c r="P692" s="516" t="s">
        <v>161</v>
      </c>
      <c r="Q692" s="517"/>
      <c r="R692" s="517"/>
      <c r="S692" s="517"/>
      <c r="T692" s="517"/>
      <c r="U692" s="517"/>
      <c r="V692" s="517"/>
      <c r="W692" s="517"/>
      <c r="X692" s="518"/>
      <c r="Y692" s="519">
        <v>0</v>
      </c>
      <c r="Z692" s="520"/>
      <c r="AA692" s="520"/>
      <c r="AB692" s="521">
        <v>0</v>
      </c>
      <c r="AC692" s="522"/>
      <c r="AD692" s="523"/>
      <c r="AE692" s="524" t="s">
        <v>161</v>
      </c>
      <c r="AF692" s="525"/>
      <c r="AG692" s="525"/>
      <c r="AH692" s="525"/>
      <c r="AI692" s="525"/>
      <c r="AJ692" s="525"/>
      <c r="AK692" s="525"/>
      <c r="AL692" s="525"/>
      <c r="AM692" s="526"/>
    </row>
    <row r="693" spans="1:39" ht="39.950000000000003" customHeight="1" x14ac:dyDescent="0.25">
      <c r="A693" s="89">
        <f t="shared" si="10"/>
        <v>681</v>
      </c>
      <c r="B693" s="511" t="s">
        <v>374</v>
      </c>
      <c r="C693" s="512"/>
      <c r="D693" s="513"/>
      <c r="E693" s="514"/>
      <c r="F693" s="514"/>
      <c r="G693" s="514"/>
      <c r="H693" s="514"/>
      <c r="I693" s="514"/>
      <c r="J693" s="515"/>
      <c r="K693" s="527" t="s">
        <v>161</v>
      </c>
      <c r="L693" s="528"/>
      <c r="M693" s="528"/>
      <c r="N693" s="528"/>
      <c r="O693" s="529"/>
      <c r="P693" s="516" t="s">
        <v>161</v>
      </c>
      <c r="Q693" s="517"/>
      <c r="R693" s="517"/>
      <c r="S693" s="517"/>
      <c r="T693" s="517"/>
      <c r="U693" s="517"/>
      <c r="V693" s="517"/>
      <c r="W693" s="517"/>
      <c r="X693" s="518"/>
      <c r="Y693" s="519">
        <v>0</v>
      </c>
      <c r="Z693" s="520"/>
      <c r="AA693" s="520"/>
      <c r="AB693" s="521">
        <v>0</v>
      </c>
      <c r="AC693" s="522"/>
      <c r="AD693" s="523"/>
      <c r="AE693" s="524" t="s">
        <v>161</v>
      </c>
      <c r="AF693" s="525"/>
      <c r="AG693" s="525"/>
      <c r="AH693" s="525"/>
      <c r="AI693" s="525"/>
      <c r="AJ693" s="525"/>
      <c r="AK693" s="525"/>
      <c r="AL693" s="525"/>
      <c r="AM693" s="526"/>
    </row>
    <row r="694" spans="1:39" ht="39.950000000000003" customHeight="1" x14ac:dyDescent="0.25">
      <c r="A694" s="89">
        <f t="shared" si="10"/>
        <v>682</v>
      </c>
      <c r="B694" s="511" t="s">
        <v>374</v>
      </c>
      <c r="C694" s="512"/>
      <c r="D694" s="513"/>
      <c r="E694" s="514"/>
      <c r="F694" s="514"/>
      <c r="G694" s="514"/>
      <c r="H694" s="514"/>
      <c r="I694" s="514"/>
      <c r="J694" s="515"/>
      <c r="K694" s="527" t="s">
        <v>161</v>
      </c>
      <c r="L694" s="528"/>
      <c r="M694" s="528"/>
      <c r="N694" s="528"/>
      <c r="O694" s="529"/>
      <c r="P694" s="516" t="s">
        <v>161</v>
      </c>
      <c r="Q694" s="517"/>
      <c r="R694" s="517"/>
      <c r="S694" s="517"/>
      <c r="T694" s="517"/>
      <c r="U694" s="517"/>
      <c r="V694" s="517"/>
      <c r="W694" s="517"/>
      <c r="X694" s="518"/>
      <c r="Y694" s="519">
        <v>0</v>
      </c>
      <c r="Z694" s="520"/>
      <c r="AA694" s="520"/>
      <c r="AB694" s="521">
        <v>0</v>
      </c>
      <c r="AC694" s="522"/>
      <c r="AD694" s="523"/>
      <c r="AE694" s="524" t="s">
        <v>161</v>
      </c>
      <c r="AF694" s="525"/>
      <c r="AG694" s="525"/>
      <c r="AH694" s="525"/>
      <c r="AI694" s="525"/>
      <c r="AJ694" s="525"/>
      <c r="AK694" s="525"/>
      <c r="AL694" s="525"/>
      <c r="AM694" s="526"/>
    </row>
    <row r="695" spans="1:39" ht="39.950000000000003" customHeight="1" x14ac:dyDescent="0.25">
      <c r="A695" s="89">
        <f t="shared" si="10"/>
        <v>683</v>
      </c>
      <c r="B695" s="511" t="s">
        <v>374</v>
      </c>
      <c r="C695" s="512"/>
      <c r="D695" s="513"/>
      <c r="E695" s="514"/>
      <c r="F695" s="514"/>
      <c r="G695" s="514"/>
      <c r="H695" s="514"/>
      <c r="I695" s="514"/>
      <c r="J695" s="515"/>
      <c r="K695" s="527" t="s">
        <v>161</v>
      </c>
      <c r="L695" s="528"/>
      <c r="M695" s="528"/>
      <c r="N695" s="528"/>
      <c r="O695" s="529"/>
      <c r="P695" s="516" t="s">
        <v>161</v>
      </c>
      <c r="Q695" s="517"/>
      <c r="R695" s="517"/>
      <c r="S695" s="517"/>
      <c r="T695" s="517"/>
      <c r="U695" s="517"/>
      <c r="V695" s="517"/>
      <c r="W695" s="517"/>
      <c r="X695" s="518"/>
      <c r="Y695" s="519">
        <v>0</v>
      </c>
      <c r="Z695" s="520"/>
      <c r="AA695" s="520"/>
      <c r="AB695" s="521">
        <v>0</v>
      </c>
      <c r="AC695" s="522"/>
      <c r="AD695" s="523"/>
      <c r="AE695" s="524" t="s">
        <v>161</v>
      </c>
      <c r="AF695" s="525"/>
      <c r="AG695" s="525"/>
      <c r="AH695" s="525"/>
      <c r="AI695" s="525"/>
      <c r="AJ695" s="525"/>
      <c r="AK695" s="525"/>
      <c r="AL695" s="525"/>
      <c r="AM695" s="526"/>
    </row>
    <row r="696" spans="1:39" ht="39.950000000000003" customHeight="1" x14ac:dyDescent="0.25">
      <c r="A696" s="89">
        <f t="shared" si="10"/>
        <v>684</v>
      </c>
      <c r="B696" s="511" t="s">
        <v>374</v>
      </c>
      <c r="C696" s="512"/>
      <c r="D696" s="513"/>
      <c r="E696" s="514"/>
      <c r="F696" s="514"/>
      <c r="G696" s="514"/>
      <c r="H696" s="514"/>
      <c r="I696" s="514"/>
      <c r="J696" s="515"/>
      <c r="K696" s="527" t="s">
        <v>161</v>
      </c>
      <c r="L696" s="528"/>
      <c r="M696" s="528"/>
      <c r="N696" s="528"/>
      <c r="O696" s="529"/>
      <c r="P696" s="516" t="s">
        <v>161</v>
      </c>
      <c r="Q696" s="517"/>
      <c r="R696" s="517"/>
      <c r="S696" s="517"/>
      <c r="T696" s="517"/>
      <c r="U696" s="517"/>
      <c r="V696" s="517"/>
      <c r="W696" s="517"/>
      <c r="X696" s="518"/>
      <c r="Y696" s="519">
        <v>0</v>
      </c>
      <c r="Z696" s="520"/>
      <c r="AA696" s="520"/>
      <c r="AB696" s="521">
        <v>0</v>
      </c>
      <c r="AC696" s="522"/>
      <c r="AD696" s="523"/>
      <c r="AE696" s="524" t="s">
        <v>161</v>
      </c>
      <c r="AF696" s="525"/>
      <c r="AG696" s="525"/>
      <c r="AH696" s="525"/>
      <c r="AI696" s="525"/>
      <c r="AJ696" s="525"/>
      <c r="AK696" s="525"/>
      <c r="AL696" s="525"/>
      <c r="AM696" s="526"/>
    </row>
    <row r="697" spans="1:39" ht="39.950000000000003" customHeight="1" x14ac:dyDescent="0.25">
      <c r="A697" s="89">
        <f t="shared" si="10"/>
        <v>685</v>
      </c>
      <c r="B697" s="511" t="s">
        <v>374</v>
      </c>
      <c r="C697" s="512"/>
      <c r="D697" s="513"/>
      <c r="E697" s="514"/>
      <c r="F697" s="514"/>
      <c r="G697" s="514"/>
      <c r="H697" s="514"/>
      <c r="I697" s="514"/>
      <c r="J697" s="515"/>
      <c r="K697" s="527" t="s">
        <v>161</v>
      </c>
      <c r="L697" s="528"/>
      <c r="M697" s="528"/>
      <c r="N697" s="528"/>
      <c r="O697" s="529"/>
      <c r="P697" s="516" t="s">
        <v>161</v>
      </c>
      <c r="Q697" s="517"/>
      <c r="R697" s="517"/>
      <c r="S697" s="517"/>
      <c r="T697" s="517"/>
      <c r="U697" s="517"/>
      <c r="V697" s="517"/>
      <c r="W697" s="517"/>
      <c r="X697" s="518"/>
      <c r="Y697" s="519">
        <v>0</v>
      </c>
      <c r="Z697" s="520"/>
      <c r="AA697" s="520"/>
      <c r="AB697" s="521">
        <v>0</v>
      </c>
      <c r="AC697" s="522"/>
      <c r="AD697" s="523"/>
      <c r="AE697" s="524" t="s">
        <v>161</v>
      </c>
      <c r="AF697" s="525"/>
      <c r="AG697" s="525"/>
      <c r="AH697" s="525"/>
      <c r="AI697" s="525"/>
      <c r="AJ697" s="525"/>
      <c r="AK697" s="525"/>
      <c r="AL697" s="525"/>
      <c r="AM697" s="526"/>
    </row>
    <row r="698" spans="1:39" ht="39.950000000000003" customHeight="1" x14ac:dyDescent="0.25">
      <c r="A698" s="89">
        <f t="shared" si="10"/>
        <v>686</v>
      </c>
      <c r="B698" s="511" t="s">
        <v>374</v>
      </c>
      <c r="C698" s="512"/>
      <c r="D698" s="513"/>
      <c r="E698" s="514"/>
      <c r="F698" s="514"/>
      <c r="G698" s="514"/>
      <c r="H698" s="514"/>
      <c r="I698" s="514"/>
      <c r="J698" s="515"/>
      <c r="K698" s="527" t="s">
        <v>161</v>
      </c>
      <c r="L698" s="528"/>
      <c r="M698" s="528"/>
      <c r="N698" s="528"/>
      <c r="O698" s="529"/>
      <c r="P698" s="516" t="s">
        <v>161</v>
      </c>
      <c r="Q698" s="517"/>
      <c r="R698" s="517"/>
      <c r="S698" s="517"/>
      <c r="T698" s="517"/>
      <c r="U698" s="517"/>
      <c r="V698" s="517"/>
      <c r="W698" s="517"/>
      <c r="X698" s="518"/>
      <c r="Y698" s="519">
        <v>0</v>
      </c>
      <c r="Z698" s="520"/>
      <c r="AA698" s="520"/>
      <c r="AB698" s="521">
        <v>0</v>
      </c>
      <c r="AC698" s="522"/>
      <c r="AD698" s="523"/>
      <c r="AE698" s="524" t="s">
        <v>161</v>
      </c>
      <c r="AF698" s="525"/>
      <c r="AG698" s="525"/>
      <c r="AH698" s="525"/>
      <c r="AI698" s="525"/>
      <c r="AJ698" s="525"/>
      <c r="AK698" s="525"/>
      <c r="AL698" s="525"/>
      <c r="AM698" s="526"/>
    </row>
    <row r="699" spans="1:39" ht="39.950000000000003" customHeight="1" x14ac:dyDescent="0.25">
      <c r="A699" s="89">
        <f t="shared" si="10"/>
        <v>687</v>
      </c>
      <c r="B699" s="511" t="s">
        <v>374</v>
      </c>
      <c r="C699" s="512"/>
      <c r="D699" s="513"/>
      <c r="E699" s="514"/>
      <c r="F699" s="514"/>
      <c r="G699" s="514"/>
      <c r="H699" s="514"/>
      <c r="I699" s="514"/>
      <c r="J699" s="515"/>
      <c r="K699" s="527" t="s">
        <v>161</v>
      </c>
      <c r="L699" s="528"/>
      <c r="M699" s="528"/>
      <c r="N699" s="528"/>
      <c r="O699" s="529"/>
      <c r="P699" s="516" t="s">
        <v>161</v>
      </c>
      <c r="Q699" s="517"/>
      <c r="R699" s="517"/>
      <c r="S699" s="517"/>
      <c r="T699" s="517"/>
      <c r="U699" s="517"/>
      <c r="V699" s="517"/>
      <c r="W699" s="517"/>
      <c r="X699" s="518"/>
      <c r="Y699" s="519">
        <v>0</v>
      </c>
      <c r="Z699" s="520"/>
      <c r="AA699" s="520"/>
      <c r="AB699" s="521">
        <v>0</v>
      </c>
      <c r="AC699" s="522"/>
      <c r="AD699" s="523"/>
      <c r="AE699" s="524" t="s">
        <v>161</v>
      </c>
      <c r="AF699" s="525"/>
      <c r="AG699" s="525"/>
      <c r="AH699" s="525"/>
      <c r="AI699" s="525"/>
      <c r="AJ699" s="525"/>
      <c r="AK699" s="525"/>
      <c r="AL699" s="525"/>
      <c r="AM699" s="526"/>
    </row>
    <row r="700" spans="1:39" ht="39.950000000000003" customHeight="1" x14ac:dyDescent="0.25">
      <c r="A700" s="89">
        <f t="shared" si="10"/>
        <v>688</v>
      </c>
      <c r="B700" s="511" t="s">
        <v>374</v>
      </c>
      <c r="C700" s="512"/>
      <c r="D700" s="513"/>
      <c r="E700" s="514"/>
      <c r="F700" s="514"/>
      <c r="G700" s="514"/>
      <c r="H700" s="514"/>
      <c r="I700" s="514"/>
      <c r="J700" s="515"/>
      <c r="K700" s="527" t="s">
        <v>161</v>
      </c>
      <c r="L700" s="528"/>
      <c r="M700" s="528"/>
      <c r="N700" s="528"/>
      <c r="O700" s="529"/>
      <c r="P700" s="516" t="s">
        <v>161</v>
      </c>
      <c r="Q700" s="517"/>
      <c r="R700" s="517"/>
      <c r="S700" s="517"/>
      <c r="T700" s="517"/>
      <c r="U700" s="517"/>
      <c r="V700" s="517"/>
      <c r="W700" s="517"/>
      <c r="X700" s="518"/>
      <c r="Y700" s="519">
        <v>0</v>
      </c>
      <c r="Z700" s="520"/>
      <c r="AA700" s="520"/>
      <c r="AB700" s="521">
        <v>0</v>
      </c>
      <c r="AC700" s="522"/>
      <c r="AD700" s="523"/>
      <c r="AE700" s="524" t="s">
        <v>161</v>
      </c>
      <c r="AF700" s="525"/>
      <c r="AG700" s="525"/>
      <c r="AH700" s="525"/>
      <c r="AI700" s="525"/>
      <c r="AJ700" s="525"/>
      <c r="AK700" s="525"/>
      <c r="AL700" s="525"/>
      <c r="AM700" s="526"/>
    </row>
    <row r="701" spans="1:39" ht="39.950000000000003" customHeight="1" x14ac:dyDescent="0.25">
      <c r="A701" s="89">
        <f t="shared" si="10"/>
        <v>689</v>
      </c>
      <c r="B701" s="511" t="s">
        <v>374</v>
      </c>
      <c r="C701" s="512"/>
      <c r="D701" s="513"/>
      <c r="E701" s="514"/>
      <c r="F701" s="514"/>
      <c r="G701" s="514"/>
      <c r="H701" s="514"/>
      <c r="I701" s="514"/>
      <c r="J701" s="515"/>
      <c r="K701" s="527" t="s">
        <v>161</v>
      </c>
      <c r="L701" s="528"/>
      <c r="M701" s="528"/>
      <c r="N701" s="528"/>
      <c r="O701" s="529"/>
      <c r="P701" s="516" t="s">
        <v>161</v>
      </c>
      <c r="Q701" s="517"/>
      <c r="R701" s="517"/>
      <c r="S701" s="517"/>
      <c r="T701" s="517"/>
      <c r="U701" s="517"/>
      <c r="V701" s="517"/>
      <c r="W701" s="517"/>
      <c r="X701" s="518"/>
      <c r="Y701" s="519">
        <v>0</v>
      </c>
      <c r="Z701" s="520"/>
      <c r="AA701" s="520"/>
      <c r="AB701" s="521">
        <v>0</v>
      </c>
      <c r="AC701" s="522"/>
      <c r="AD701" s="523"/>
      <c r="AE701" s="524" t="s">
        <v>161</v>
      </c>
      <c r="AF701" s="525"/>
      <c r="AG701" s="525"/>
      <c r="AH701" s="525"/>
      <c r="AI701" s="525"/>
      <c r="AJ701" s="525"/>
      <c r="AK701" s="525"/>
      <c r="AL701" s="525"/>
      <c r="AM701" s="526"/>
    </row>
    <row r="702" spans="1:39" ht="39.950000000000003" customHeight="1" x14ac:dyDescent="0.25">
      <c r="A702" s="89">
        <f t="shared" si="10"/>
        <v>690</v>
      </c>
      <c r="B702" s="511" t="s">
        <v>374</v>
      </c>
      <c r="C702" s="512"/>
      <c r="D702" s="513"/>
      <c r="E702" s="514"/>
      <c r="F702" s="514"/>
      <c r="G702" s="514"/>
      <c r="H702" s="514"/>
      <c r="I702" s="514"/>
      <c r="J702" s="515"/>
      <c r="K702" s="527" t="s">
        <v>161</v>
      </c>
      <c r="L702" s="528"/>
      <c r="M702" s="528"/>
      <c r="N702" s="528"/>
      <c r="O702" s="529"/>
      <c r="P702" s="516" t="s">
        <v>161</v>
      </c>
      <c r="Q702" s="517"/>
      <c r="R702" s="517"/>
      <c r="S702" s="517"/>
      <c r="T702" s="517"/>
      <c r="U702" s="517"/>
      <c r="V702" s="517"/>
      <c r="W702" s="517"/>
      <c r="X702" s="518"/>
      <c r="Y702" s="519">
        <v>0</v>
      </c>
      <c r="Z702" s="520"/>
      <c r="AA702" s="520"/>
      <c r="AB702" s="521">
        <v>0</v>
      </c>
      <c r="AC702" s="522"/>
      <c r="AD702" s="523"/>
      <c r="AE702" s="524" t="s">
        <v>161</v>
      </c>
      <c r="AF702" s="525"/>
      <c r="AG702" s="525"/>
      <c r="AH702" s="525"/>
      <c r="AI702" s="525"/>
      <c r="AJ702" s="525"/>
      <c r="AK702" s="525"/>
      <c r="AL702" s="525"/>
      <c r="AM702" s="526"/>
    </row>
    <row r="703" spans="1:39" ht="39.950000000000003" customHeight="1" x14ac:dyDescent="0.25">
      <c r="A703" s="89">
        <f t="shared" si="10"/>
        <v>691</v>
      </c>
      <c r="B703" s="511" t="s">
        <v>374</v>
      </c>
      <c r="C703" s="512"/>
      <c r="D703" s="513"/>
      <c r="E703" s="514"/>
      <c r="F703" s="514"/>
      <c r="G703" s="514"/>
      <c r="H703" s="514"/>
      <c r="I703" s="514"/>
      <c r="J703" s="515"/>
      <c r="K703" s="527" t="s">
        <v>161</v>
      </c>
      <c r="L703" s="528"/>
      <c r="M703" s="528"/>
      <c r="N703" s="528"/>
      <c r="O703" s="529"/>
      <c r="P703" s="516" t="s">
        <v>161</v>
      </c>
      <c r="Q703" s="517"/>
      <c r="R703" s="517"/>
      <c r="S703" s="517"/>
      <c r="T703" s="517"/>
      <c r="U703" s="517"/>
      <c r="V703" s="517"/>
      <c r="W703" s="517"/>
      <c r="X703" s="518"/>
      <c r="Y703" s="519">
        <v>0</v>
      </c>
      <c r="Z703" s="520"/>
      <c r="AA703" s="520"/>
      <c r="AB703" s="521">
        <v>0</v>
      </c>
      <c r="AC703" s="522"/>
      <c r="AD703" s="523"/>
      <c r="AE703" s="524" t="s">
        <v>161</v>
      </c>
      <c r="AF703" s="525"/>
      <c r="AG703" s="525"/>
      <c r="AH703" s="525"/>
      <c r="AI703" s="525"/>
      <c r="AJ703" s="525"/>
      <c r="AK703" s="525"/>
      <c r="AL703" s="525"/>
      <c r="AM703" s="526"/>
    </row>
    <row r="704" spans="1:39" ht="39.950000000000003" customHeight="1" x14ac:dyDescent="0.25">
      <c r="A704" s="89">
        <f t="shared" si="10"/>
        <v>692</v>
      </c>
      <c r="B704" s="511" t="s">
        <v>374</v>
      </c>
      <c r="C704" s="512"/>
      <c r="D704" s="513"/>
      <c r="E704" s="514"/>
      <c r="F704" s="514"/>
      <c r="G704" s="514"/>
      <c r="H704" s="514"/>
      <c r="I704" s="514"/>
      <c r="J704" s="515"/>
      <c r="K704" s="527" t="s">
        <v>161</v>
      </c>
      <c r="L704" s="528"/>
      <c r="M704" s="528"/>
      <c r="N704" s="528"/>
      <c r="O704" s="529"/>
      <c r="P704" s="516" t="s">
        <v>161</v>
      </c>
      <c r="Q704" s="517"/>
      <c r="R704" s="517"/>
      <c r="S704" s="517"/>
      <c r="T704" s="517"/>
      <c r="U704" s="517"/>
      <c r="V704" s="517"/>
      <c r="W704" s="517"/>
      <c r="X704" s="518"/>
      <c r="Y704" s="519">
        <v>0</v>
      </c>
      <c r="Z704" s="520"/>
      <c r="AA704" s="520"/>
      <c r="AB704" s="521">
        <v>0</v>
      </c>
      <c r="AC704" s="522"/>
      <c r="AD704" s="523"/>
      <c r="AE704" s="524" t="s">
        <v>161</v>
      </c>
      <c r="AF704" s="525"/>
      <c r="AG704" s="525"/>
      <c r="AH704" s="525"/>
      <c r="AI704" s="525"/>
      <c r="AJ704" s="525"/>
      <c r="AK704" s="525"/>
      <c r="AL704" s="525"/>
      <c r="AM704" s="526"/>
    </row>
    <row r="705" spans="1:39" ht="39.950000000000003" customHeight="1" x14ac:dyDescent="0.25">
      <c r="A705" s="89">
        <f t="shared" si="10"/>
        <v>693</v>
      </c>
      <c r="B705" s="511" t="s">
        <v>374</v>
      </c>
      <c r="C705" s="512"/>
      <c r="D705" s="513"/>
      <c r="E705" s="514"/>
      <c r="F705" s="514"/>
      <c r="G705" s="514"/>
      <c r="H705" s="514"/>
      <c r="I705" s="514"/>
      <c r="J705" s="515"/>
      <c r="K705" s="527" t="s">
        <v>161</v>
      </c>
      <c r="L705" s="528"/>
      <c r="M705" s="528"/>
      <c r="N705" s="528"/>
      <c r="O705" s="529"/>
      <c r="P705" s="516" t="s">
        <v>161</v>
      </c>
      <c r="Q705" s="517"/>
      <c r="R705" s="517"/>
      <c r="S705" s="517"/>
      <c r="T705" s="517"/>
      <c r="U705" s="517"/>
      <c r="V705" s="517"/>
      <c r="W705" s="517"/>
      <c r="X705" s="518"/>
      <c r="Y705" s="519">
        <v>0</v>
      </c>
      <c r="Z705" s="520"/>
      <c r="AA705" s="520"/>
      <c r="AB705" s="521">
        <v>0</v>
      </c>
      <c r="AC705" s="522"/>
      <c r="AD705" s="523"/>
      <c r="AE705" s="524" t="s">
        <v>161</v>
      </c>
      <c r="AF705" s="525"/>
      <c r="AG705" s="525"/>
      <c r="AH705" s="525"/>
      <c r="AI705" s="525"/>
      <c r="AJ705" s="525"/>
      <c r="AK705" s="525"/>
      <c r="AL705" s="525"/>
      <c r="AM705" s="526"/>
    </row>
    <row r="706" spans="1:39" ht="39.950000000000003" customHeight="1" x14ac:dyDescent="0.25">
      <c r="A706" s="89">
        <f t="shared" si="10"/>
        <v>694</v>
      </c>
      <c r="B706" s="511" t="s">
        <v>374</v>
      </c>
      <c r="C706" s="512"/>
      <c r="D706" s="513"/>
      <c r="E706" s="514"/>
      <c r="F706" s="514"/>
      <c r="G706" s="514"/>
      <c r="H706" s="514"/>
      <c r="I706" s="514"/>
      <c r="J706" s="515"/>
      <c r="K706" s="527" t="s">
        <v>161</v>
      </c>
      <c r="L706" s="528"/>
      <c r="M706" s="528"/>
      <c r="N706" s="528"/>
      <c r="O706" s="529"/>
      <c r="P706" s="516" t="s">
        <v>161</v>
      </c>
      <c r="Q706" s="517"/>
      <c r="R706" s="517"/>
      <c r="S706" s="517"/>
      <c r="T706" s="517"/>
      <c r="U706" s="517"/>
      <c r="V706" s="517"/>
      <c r="W706" s="517"/>
      <c r="X706" s="518"/>
      <c r="Y706" s="519">
        <v>0</v>
      </c>
      <c r="Z706" s="520"/>
      <c r="AA706" s="520"/>
      <c r="AB706" s="521">
        <v>0</v>
      </c>
      <c r="AC706" s="522"/>
      <c r="AD706" s="523"/>
      <c r="AE706" s="524" t="s">
        <v>161</v>
      </c>
      <c r="AF706" s="525"/>
      <c r="AG706" s="525"/>
      <c r="AH706" s="525"/>
      <c r="AI706" s="525"/>
      <c r="AJ706" s="525"/>
      <c r="AK706" s="525"/>
      <c r="AL706" s="525"/>
      <c r="AM706" s="526"/>
    </row>
    <row r="707" spans="1:39" ht="39.950000000000003" customHeight="1" x14ac:dyDescent="0.25">
      <c r="A707" s="89">
        <f t="shared" si="10"/>
        <v>695</v>
      </c>
      <c r="B707" s="511" t="s">
        <v>374</v>
      </c>
      <c r="C707" s="512"/>
      <c r="D707" s="513"/>
      <c r="E707" s="514"/>
      <c r="F707" s="514"/>
      <c r="G707" s="514"/>
      <c r="H707" s="514"/>
      <c r="I707" s="514"/>
      <c r="J707" s="515"/>
      <c r="K707" s="527" t="s">
        <v>161</v>
      </c>
      <c r="L707" s="528"/>
      <c r="M707" s="528"/>
      <c r="N707" s="528"/>
      <c r="O707" s="529"/>
      <c r="P707" s="516" t="s">
        <v>161</v>
      </c>
      <c r="Q707" s="517"/>
      <c r="R707" s="517"/>
      <c r="S707" s="517"/>
      <c r="T707" s="517"/>
      <c r="U707" s="517"/>
      <c r="V707" s="517"/>
      <c r="W707" s="517"/>
      <c r="X707" s="518"/>
      <c r="Y707" s="519">
        <v>0</v>
      </c>
      <c r="Z707" s="520"/>
      <c r="AA707" s="520"/>
      <c r="AB707" s="521">
        <v>0</v>
      </c>
      <c r="AC707" s="522"/>
      <c r="AD707" s="523"/>
      <c r="AE707" s="524" t="s">
        <v>161</v>
      </c>
      <c r="AF707" s="525"/>
      <c r="AG707" s="525"/>
      <c r="AH707" s="525"/>
      <c r="AI707" s="525"/>
      <c r="AJ707" s="525"/>
      <c r="AK707" s="525"/>
      <c r="AL707" s="525"/>
      <c r="AM707" s="526"/>
    </row>
    <row r="708" spans="1:39" ht="39.950000000000003" customHeight="1" x14ac:dyDescent="0.25">
      <c r="A708" s="89">
        <f t="shared" si="10"/>
        <v>696</v>
      </c>
      <c r="B708" s="511" t="s">
        <v>374</v>
      </c>
      <c r="C708" s="512"/>
      <c r="D708" s="513"/>
      <c r="E708" s="514"/>
      <c r="F708" s="514"/>
      <c r="G708" s="514"/>
      <c r="H708" s="514"/>
      <c r="I708" s="514"/>
      <c r="J708" s="515"/>
      <c r="K708" s="527" t="s">
        <v>161</v>
      </c>
      <c r="L708" s="528"/>
      <c r="M708" s="528"/>
      <c r="N708" s="528"/>
      <c r="O708" s="529"/>
      <c r="P708" s="516" t="s">
        <v>161</v>
      </c>
      <c r="Q708" s="517"/>
      <c r="R708" s="517"/>
      <c r="S708" s="517"/>
      <c r="T708" s="517"/>
      <c r="U708" s="517"/>
      <c r="V708" s="517"/>
      <c r="W708" s="517"/>
      <c r="X708" s="518"/>
      <c r="Y708" s="519">
        <v>0</v>
      </c>
      <c r="Z708" s="520"/>
      <c r="AA708" s="520"/>
      <c r="AB708" s="521">
        <v>0</v>
      </c>
      <c r="AC708" s="522"/>
      <c r="AD708" s="523"/>
      <c r="AE708" s="524" t="s">
        <v>161</v>
      </c>
      <c r="AF708" s="525"/>
      <c r="AG708" s="525"/>
      <c r="AH708" s="525"/>
      <c r="AI708" s="525"/>
      <c r="AJ708" s="525"/>
      <c r="AK708" s="525"/>
      <c r="AL708" s="525"/>
      <c r="AM708" s="526"/>
    </row>
    <row r="709" spans="1:39" ht="39.950000000000003" customHeight="1" x14ac:dyDescent="0.25">
      <c r="A709" s="89">
        <f t="shared" si="10"/>
        <v>697</v>
      </c>
      <c r="B709" s="511" t="s">
        <v>374</v>
      </c>
      <c r="C709" s="512"/>
      <c r="D709" s="513"/>
      <c r="E709" s="514"/>
      <c r="F709" s="514"/>
      <c r="G709" s="514"/>
      <c r="H709" s="514"/>
      <c r="I709" s="514"/>
      <c r="J709" s="515"/>
      <c r="K709" s="527" t="s">
        <v>161</v>
      </c>
      <c r="L709" s="528"/>
      <c r="M709" s="528"/>
      <c r="N709" s="528"/>
      <c r="O709" s="529"/>
      <c r="P709" s="516" t="s">
        <v>161</v>
      </c>
      <c r="Q709" s="517"/>
      <c r="R709" s="517"/>
      <c r="S709" s="517"/>
      <c r="T709" s="517"/>
      <c r="U709" s="517"/>
      <c r="V709" s="517"/>
      <c r="W709" s="517"/>
      <c r="X709" s="518"/>
      <c r="Y709" s="519">
        <v>0</v>
      </c>
      <c r="Z709" s="520"/>
      <c r="AA709" s="520"/>
      <c r="AB709" s="521">
        <v>0</v>
      </c>
      <c r="AC709" s="522"/>
      <c r="AD709" s="523"/>
      <c r="AE709" s="524" t="s">
        <v>161</v>
      </c>
      <c r="AF709" s="525"/>
      <c r="AG709" s="525"/>
      <c r="AH709" s="525"/>
      <c r="AI709" s="525"/>
      <c r="AJ709" s="525"/>
      <c r="AK709" s="525"/>
      <c r="AL709" s="525"/>
      <c r="AM709" s="526"/>
    </row>
    <row r="710" spans="1:39" ht="39.950000000000003" customHeight="1" x14ac:dyDescent="0.25">
      <c r="A710" s="89">
        <f t="shared" si="10"/>
        <v>698</v>
      </c>
      <c r="B710" s="511" t="s">
        <v>374</v>
      </c>
      <c r="C710" s="512"/>
      <c r="D710" s="513"/>
      <c r="E710" s="514"/>
      <c r="F710" s="514"/>
      <c r="G710" s="514"/>
      <c r="H710" s="514"/>
      <c r="I710" s="514"/>
      <c r="J710" s="515"/>
      <c r="K710" s="527" t="s">
        <v>161</v>
      </c>
      <c r="L710" s="528"/>
      <c r="M710" s="528"/>
      <c r="N710" s="528"/>
      <c r="O710" s="529"/>
      <c r="P710" s="516" t="s">
        <v>161</v>
      </c>
      <c r="Q710" s="517"/>
      <c r="R710" s="517"/>
      <c r="S710" s="517"/>
      <c r="T710" s="517"/>
      <c r="U710" s="517"/>
      <c r="V710" s="517"/>
      <c r="W710" s="517"/>
      <c r="X710" s="518"/>
      <c r="Y710" s="519">
        <v>0</v>
      </c>
      <c r="Z710" s="520"/>
      <c r="AA710" s="520"/>
      <c r="AB710" s="521">
        <v>0</v>
      </c>
      <c r="AC710" s="522"/>
      <c r="AD710" s="523"/>
      <c r="AE710" s="524" t="s">
        <v>161</v>
      </c>
      <c r="AF710" s="525"/>
      <c r="AG710" s="525"/>
      <c r="AH710" s="525"/>
      <c r="AI710" s="525"/>
      <c r="AJ710" s="525"/>
      <c r="AK710" s="525"/>
      <c r="AL710" s="525"/>
      <c r="AM710" s="526"/>
    </row>
    <row r="711" spans="1:39" ht="39.950000000000003" customHeight="1" x14ac:dyDescent="0.25">
      <c r="A711" s="89">
        <f t="shared" si="10"/>
        <v>699</v>
      </c>
      <c r="B711" s="511" t="s">
        <v>374</v>
      </c>
      <c r="C711" s="512"/>
      <c r="D711" s="513"/>
      <c r="E711" s="514"/>
      <c r="F711" s="514"/>
      <c r="G711" s="514"/>
      <c r="H711" s="514"/>
      <c r="I711" s="514"/>
      <c r="J711" s="515"/>
      <c r="K711" s="527" t="s">
        <v>161</v>
      </c>
      <c r="L711" s="528"/>
      <c r="M711" s="528"/>
      <c r="N711" s="528"/>
      <c r="O711" s="529"/>
      <c r="P711" s="516" t="s">
        <v>161</v>
      </c>
      <c r="Q711" s="517"/>
      <c r="R711" s="517"/>
      <c r="S711" s="517"/>
      <c r="T711" s="517"/>
      <c r="U711" s="517"/>
      <c r="V711" s="517"/>
      <c r="W711" s="517"/>
      <c r="X711" s="518"/>
      <c r="Y711" s="519">
        <v>0</v>
      </c>
      <c r="Z711" s="520"/>
      <c r="AA711" s="520"/>
      <c r="AB711" s="521">
        <v>0</v>
      </c>
      <c r="AC711" s="522"/>
      <c r="AD711" s="523"/>
      <c r="AE711" s="524" t="s">
        <v>161</v>
      </c>
      <c r="AF711" s="525"/>
      <c r="AG711" s="525"/>
      <c r="AH711" s="525"/>
      <c r="AI711" s="525"/>
      <c r="AJ711" s="525"/>
      <c r="AK711" s="525"/>
      <c r="AL711" s="525"/>
      <c r="AM711" s="526"/>
    </row>
    <row r="712" spans="1:39" ht="39.950000000000003" customHeight="1" x14ac:dyDescent="0.25">
      <c r="A712" s="89">
        <f t="shared" si="10"/>
        <v>700</v>
      </c>
      <c r="B712" s="511" t="s">
        <v>374</v>
      </c>
      <c r="C712" s="512"/>
      <c r="D712" s="513"/>
      <c r="E712" s="514"/>
      <c r="F712" s="514"/>
      <c r="G712" s="514"/>
      <c r="H712" s="514"/>
      <c r="I712" s="514"/>
      <c r="J712" s="515"/>
      <c r="K712" s="527" t="s">
        <v>161</v>
      </c>
      <c r="L712" s="528"/>
      <c r="M712" s="528"/>
      <c r="N712" s="528"/>
      <c r="O712" s="529"/>
      <c r="P712" s="516" t="s">
        <v>161</v>
      </c>
      <c r="Q712" s="517"/>
      <c r="R712" s="517"/>
      <c r="S712" s="517"/>
      <c r="T712" s="517"/>
      <c r="U712" s="517"/>
      <c r="V712" s="517"/>
      <c r="W712" s="517"/>
      <c r="X712" s="518"/>
      <c r="Y712" s="519">
        <v>0</v>
      </c>
      <c r="Z712" s="520"/>
      <c r="AA712" s="520"/>
      <c r="AB712" s="521">
        <v>0</v>
      </c>
      <c r="AC712" s="522"/>
      <c r="AD712" s="523"/>
      <c r="AE712" s="524" t="s">
        <v>161</v>
      </c>
      <c r="AF712" s="525"/>
      <c r="AG712" s="525"/>
      <c r="AH712" s="525"/>
      <c r="AI712" s="525"/>
      <c r="AJ712" s="525"/>
      <c r="AK712" s="525"/>
      <c r="AL712" s="525"/>
      <c r="AM712" s="526"/>
    </row>
    <row r="713" spans="1:39" ht="39.950000000000003" customHeight="1" x14ac:dyDescent="0.25">
      <c r="A713" s="89">
        <f t="shared" si="10"/>
        <v>701</v>
      </c>
      <c r="B713" s="511" t="s">
        <v>374</v>
      </c>
      <c r="C713" s="512"/>
      <c r="D713" s="513"/>
      <c r="E713" s="514"/>
      <c r="F713" s="514"/>
      <c r="G713" s="514"/>
      <c r="H713" s="514"/>
      <c r="I713" s="514"/>
      <c r="J713" s="515"/>
      <c r="K713" s="527" t="s">
        <v>161</v>
      </c>
      <c r="L713" s="528"/>
      <c r="M713" s="528"/>
      <c r="N713" s="528"/>
      <c r="O713" s="529"/>
      <c r="P713" s="516" t="s">
        <v>161</v>
      </c>
      <c r="Q713" s="517"/>
      <c r="R713" s="517"/>
      <c r="S713" s="517"/>
      <c r="T713" s="517"/>
      <c r="U713" s="517"/>
      <c r="V713" s="517"/>
      <c r="W713" s="517"/>
      <c r="X713" s="518"/>
      <c r="Y713" s="519">
        <v>0</v>
      </c>
      <c r="Z713" s="520"/>
      <c r="AA713" s="520"/>
      <c r="AB713" s="521">
        <v>0</v>
      </c>
      <c r="AC713" s="522"/>
      <c r="AD713" s="523"/>
      <c r="AE713" s="524" t="s">
        <v>161</v>
      </c>
      <c r="AF713" s="525"/>
      <c r="AG713" s="525"/>
      <c r="AH713" s="525"/>
      <c r="AI713" s="525"/>
      <c r="AJ713" s="525"/>
      <c r="AK713" s="525"/>
      <c r="AL713" s="525"/>
      <c r="AM713" s="526"/>
    </row>
    <row r="714" spans="1:39" ht="39.950000000000003" customHeight="1" x14ac:dyDescent="0.25">
      <c r="A714" s="89">
        <f t="shared" si="10"/>
        <v>702</v>
      </c>
      <c r="B714" s="511" t="s">
        <v>374</v>
      </c>
      <c r="C714" s="512"/>
      <c r="D714" s="513"/>
      <c r="E714" s="514"/>
      <c r="F714" s="514"/>
      <c r="G714" s="514"/>
      <c r="H714" s="514"/>
      <c r="I714" s="514"/>
      <c r="J714" s="515"/>
      <c r="K714" s="527" t="s">
        <v>161</v>
      </c>
      <c r="L714" s="528"/>
      <c r="M714" s="528"/>
      <c r="N714" s="528"/>
      <c r="O714" s="529"/>
      <c r="P714" s="516" t="s">
        <v>161</v>
      </c>
      <c r="Q714" s="517"/>
      <c r="R714" s="517"/>
      <c r="S714" s="517"/>
      <c r="T714" s="517"/>
      <c r="U714" s="517"/>
      <c r="V714" s="517"/>
      <c r="W714" s="517"/>
      <c r="X714" s="518"/>
      <c r="Y714" s="519">
        <v>0</v>
      </c>
      <c r="Z714" s="520"/>
      <c r="AA714" s="520"/>
      <c r="AB714" s="521">
        <v>0</v>
      </c>
      <c r="AC714" s="522"/>
      <c r="AD714" s="523"/>
      <c r="AE714" s="524" t="s">
        <v>161</v>
      </c>
      <c r="AF714" s="525"/>
      <c r="AG714" s="525"/>
      <c r="AH714" s="525"/>
      <c r="AI714" s="525"/>
      <c r="AJ714" s="525"/>
      <c r="AK714" s="525"/>
      <c r="AL714" s="525"/>
      <c r="AM714" s="526"/>
    </row>
    <row r="715" spans="1:39" ht="39.950000000000003" customHeight="1" x14ac:dyDescent="0.25">
      <c r="A715" s="89">
        <f t="shared" si="10"/>
        <v>703</v>
      </c>
      <c r="B715" s="511" t="s">
        <v>374</v>
      </c>
      <c r="C715" s="512"/>
      <c r="D715" s="513"/>
      <c r="E715" s="514"/>
      <c r="F715" s="514"/>
      <c r="G715" s="514"/>
      <c r="H715" s="514"/>
      <c r="I715" s="514"/>
      <c r="J715" s="515"/>
      <c r="K715" s="527" t="s">
        <v>161</v>
      </c>
      <c r="L715" s="528"/>
      <c r="M715" s="528"/>
      <c r="N715" s="528"/>
      <c r="O715" s="529"/>
      <c r="P715" s="516" t="s">
        <v>161</v>
      </c>
      <c r="Q715" s="517"/>
      <c r="R715" s="517"/>
      <c r="S715" s="517"/>
      <c r="T715" s="517"/>
      <c r="U715" s="517"/>
      <c r="V715" s="517"/>
      <c r="W715" s="517"/>
      <c r="X715" s="518"/>
      <c r="Y715" s="519">
        <v>0</v>
      </c>
      <c r="Z715" s="520"/>
      <c r="AA715" s="520"/>
      <c r="AB715" s="521">
        <v>0</v>
      </c>
      <c r="AC715" s="522"/>
      <c r="AD715" s="523"/>
      <c r="AE715" s="524" t="s">
        <v>161</v>
      </c>
      <c r="AF715" s="525"/>
      <c r="AG715" s="525"/>
      <c r="AH715" s="525"/>
      <c r="AI715" s="525"/>
      <c r="AJ715" s="525"/>
      <c r="AK715" s="525"/>
      <c r="AL715" s="525"/>
      <c r="AM715" s="526"/>
    </row>
    <row r="716" spans="1:39" ht="39.950000000000003" customHeight="1" x14ac:dyDescent="0.25">
      <c r="A716" s="89">
        <f t="shared" si="10"/>
        <v>704</v>
      </c>
      <c r="B716" s="511" t="s">
        <v>374</v>
      </c>
      <c r="C716" s="512"/>
      <c r="D716" s="513"/>
      <c r="E716" s="514"/>
      <c r="F716" s="514"/>
      <c r="G716" s="514"/>
      <c r="H716" s="514"/>
      <c r="I716" s="514"/>
      <c r="J716" s="515"/>
      <c r="K716" s="527" t="s">
        <v>161</v>
      </c>
      <c r="L716" s="528"/>
      <c r="M716" s="528"/>
      <c r="N716" s="528"/>
      <c r="O716" s="529"/>
      <c r="P716" s="516" t="s">
        <v>161</v>
      </c>
      <c r="Q716" s="517"/>
      <c r="R716" s="517"/>
      <c r="S716" s="517"/>
      <c r="T716" s="517"/>
      <c r="U716" s="517"/>
      <c r="V716" s="517"/>
      <c r="W716" s="517"/>
      <c r="X716" s="518"/>
      <c r="Y716" s="519">
        <v>0</v>
      </c>
      <c r="Z716" s="520"/>
      <c r="AA716" s="520"/>
      <c r="AB716" s="521">
        <v>0</v>
      </c>
      <c r="AC716" s="522"/>
      <c r="AD716" s="523"/>
      <c r="AE716" s="524" t="s">
        <v>161</v>
      </c>
      <c r="AF716" s="525"/>
      <c r="AG716" s="525"/>
      <c r="AH716" s="525"/>
      <c r="AI716" s="525"/>
      <c r="AJ716" s="525"/>
      <c r="AK716" s="525"/>
      <c r="AL716" s="525"/>
      <c r="AM716" s="526"/>
    </row>
    <row r="717" spans="1:39" ht="39.950000000000003" customHeight="1" x14ac:dyDescent="0.25">
      <c r="A717" s="89">
        <f t="shared" si="10"/>
        <v>705</v>
      </c>
      <c r="B717" s="511" t="s">
        <v>374</v>
      </c>
      <c r="C717" s="512"/>
      <c r="D717" s="513"/>
      <c r="E717" s="514"/>
      <c r="F717" s="514"/>
      <c r="G717" s="514"/>
      <c r="H717" s="514"/>
      <c r="I717" s="514"/>
      <c r="J717" s="515"/>
      <c r="K717" s="527" t="s">
        <v>161</v>
      </c>
      <c r="L717" s="528"/>
      <c r="M717" s="528"/>
      <c r="N717" s="528"/>
      <c r="O717" s="529"/>
      <c r="P717" s="516" t="s">
        <v>161</v>
      </c>
      <c r="Q717" s="517"/>
      <c r="R717" s="517"/>
      <c r="S717" s="517"/>
      <c r="T717" s="517"/>
      <c r="U717" s="517"/>
      <c r="V717" s="517"/>
      <c r="W717" s="517"/>
      <c r="X717" s="518"/>
      <c r="Y717" s="519">
        <v>0</v>
      </c>
      <c r="Z717" s="520"/>
      <c r="AA717" s="520"/>
      <c r="AB717" s="521">
        <v>0</v>
      </c>
      <c r="AC717" s="522"/>
      <c r="AD717" s="523"/>
      <c r="AE717" s="524" t="s">
        <v>161</v>
      </c>
      <c r="AF717" s="525"/>
      <c r="AG717" s="525"/>
      <c r="AH717" s="525"/>
      <c r="AI717" s="525"/>
      <c r="AJ717" s="525"/>
      <c r="AK717" s="525"/>
      <c r="AL717" s="525"/>
      <c r="AM717" s="526"/>
    </row>
    <row r="718" spans="1:39" ht="39.950000000000003" customHeight="1" x14ac:dyDescent="0.25">
      <c r="A718" s="89">
        <f t="shared" si="10"/>
        <v>706</v>
      </c>
      <c r="B718" s="511" t="s">
        <v>374</v>
      </c>
      <c r="C718" s="512"/>
      <c r="D718" s="513"/>
      <c r="E718" s="514"/>
      <c r="F718" s="514"/>
      <c r="G718" s="514"/>
      <c r="H718" s="514"/>
      <c r="I718" s="514"/>
      <c r="J718" s="515"/>
      <c r="K718" s="527" t="s">
        <v>161</v>
      </c>
      <c r="L718" s="528"/>
      <c r="M718" s="528"/>
      <c r="N718" s="528"/>
      <c r="O718" s="529"/>
      <c r="P718" s="516" t="s">
        <v>161</v>
      </c>
      <c r="Q718" s="517"/>
      <c r="R718" s="517"/>
      <c r="S718" s="517"/>
      <c r="T718" s="517"/>
      <c r="U718" s="517"/>
      <c r="V718" s="517"/>
      <c r="W718" s="517"/>
      <c r="X718" s="518"/>
      <c r="Y718" s="519">
        <v>0</v>
      </c>
      <c r="Z718" s="520"/>
      <c r="AA718" s="520"/>
      <c r="AB718" s="521">
        <v>0</v>
      </c>
      <c r="AC718" s="522"/>
      <c r="AD718" s="523"/>
      <c r="AE718" s="524" t="s">
        <v>161</v>
      </c>
      <c r="AF718" s="525"/>
      <c r="AG718" s="525"/>
      <c r="AH718" s="525"/>
      <c r="AI718" s="525"/>
      <c r="AJ718" s="525"/>
      <c r="AK718" s="525"/>
      <c r="AL718" s="525"/>
      <c r="AM718" s="526"/>
    </row>
    <row r="719" spans="1:39" ht="39.950000000000003" customHeight="1" x14ac:dyDescent="0.25">
      <c r="A719" s="89">
        <f t="shared" ref="A719:A782" si="11">ROW(A707)</f>
        <v>707</v>
      </c>
      <c r="B719" s="511" t="s">
        <v>374</v>
      </c>
      <c r="C719" s="512"/>
      <c r="D719" s="513"/>
      <c r="E719" s="514"/>
      <c r="F719" s="514"/>
      <c r="G719" s="514"/>
      <c r="H719" s="514"/>
      <c r="I719" s="514"/>
      <c r="J719" s="515"/>
      <c r="K719" s="527" t="s">
        <v>161</v>
      </c>
      <c r="L719" s="528"/>
      <c r="M719" s="528"/>
      <c r="N719" s="528"/>
      <c r="O719" s="529"/>
      <c r="P719" s="516" t="s">
        <v>161</v>
      </c>
      <c r="Q719" s="517"/>
      <c r="R719" s="517"/>
      <c r="S719" s="517"/>
      <c r="T719" s="517"/>
      <c r="U719" s="517"/>
      <c r="V719" s="517"/>
      <c r="W719" s="517"/>
      <c r="X719" s="518"/>
      <c r="Y719" s="519">
        <v>0</v>
      </c>
      <c r="Z719" s="520"/>
      <c r="AA719" s="520"/>
      <c r="AB719" s="521">
        <v>0</v>
      </c>
      <c r="AC719" s="522"/>
      <c r="AD719" s="523"/>
      <c r="AE719" s="524" t="s">
        <v>161</v>
      </c>
      <c r="AF719" s="525"/>
      <c r="AG719" s="525"/>
      <c r="AH719" s="525"/>
      <c r="AI719" s="525"/>
      <c r="AJ719" s="525"/>
      <c r="AK719" s="525"/>
      <c r="AL719" s="525"/>
      <c r="AM719" s="526"/>
    </row>
    <row r="720" spans="1:39" ht="39.950000000000003" customHeight="1" x14ac:dyDescent="0.25">
      <c r="A720" s="89">
        <f t="shared" si="11"/>
        <v>708</v>
      </c>
      <c r="B720" s="511" t="s">
        <v>374</v>
      </c>
      <c r="C720" s="512"/>
      <c r="D720" s="513"/>
      <c r="E720" s="514"/>
      <c r="F720" s="514"/>
      <c r="G720" s="514"/>
      <c r="H720" s="514"/>
      <c r="I720" s="514"/>
      <c r="J720" s="515"/>
      <c r="K720" s="527" t="s">
        <v>161</v>
      </c>
      <c r="L720" s="528"/>
      <c r="M720" s="528"/>
      <c r="N720" s="528"/>
      <c r="O720" s="529"/>
      <c r="P720" s="516" t="s">
        <v>161</v>
      </c>
      <c r="Q720" s="517"/>
      <c r="R720" s="517"/>
      <c r="S720" s="517"/>
      <c r="T720" s="517"/>
      <c r="U720" s="517"/>
      <c r="V720" s="517"/>
      <c r="W720" s="517"/>
      <c r="X720" s="518"/>
      <c r="Y720" s="519">
        <v>0</v>
      </c>
      <c r="Z720" s="520"/>
      <c r="AA720" s="520"/>
      <c r="AB720" s="521">
        <v>0</v>
      </c>
      <c r="AC720" s="522"/>
      <c r="AD720" s="523"/>
      <c r="AE720" s="524" t="s">
        <v>161</v>
      </c>
      <c r="AF720" s="525"/>
      <c r="AG720" s="525"/>
      <c r="AH720" s="525"/>
      <c r="AI720" s="525"/>
      <c r="AJ720" s="525"/>
      <c r="AK720" s="525"/>
      <c r="AL720" s="525"/>
      <c r="AM720" s="526"/>
    </row>
    <row r="721" spans="1:39" ht="39.950000000000003" customHeight="1" x14ac:dyDescent="0.25">
      <c r="A721" s="89">
        <f t="shared" si="11"/>
        <v>709</v>
      </c>
      <c r="B721" s="511" t="s">
        <v>374</v>
      </c>
      <c r="C721" s="512"/>
      <c r="D721" s="513"/>
      <c r="E721" s="514"/>
      <c r="F721" s="514"/>
      <c r="G721" s="514"/>
      <c r="H721" s="514"/>
      <c r="I721" s="514"/>
      <c r="J721" s="515"/>
      <c r="K721" s="527" t="s">
        <v>161</v>
      </c>
      <c r="L721" s="528"/>
      <c r="M721" s="528"/>
      <c r="N721" s="528"/>
      <c r="O721" s="529"/>
      <c r="P721" s="516" t="s">
        <v>161</v>
      </c>
      <c r="Q721" s="517"/>
      <c r="R721" s="517"/>
      <c r="S721" s="517"/>
      <c r="T721" s="517"/>
      <c r="U721" s="517"/>
      <c r="V721" s="517"/>
      <c r="W721" s="517"/>
      <c r="X721" s="518"/>
      <c r="Y721" s="519">
        <v>0</v>
      </c>
      <c r="Z721" s="520"/>
      <c r="AA721" s="520"/>
      <c r="AB721" s="521">
        <v>0</v>
      </c>
      <c r="AC721" s="522"/>
      <c r="AD721" s="523"/>
      <c r="AE721" s="524" t="s">
        <v>161</v>
      </c>
      <c r="AF721" s="525"/>
      <c r="AG721" s="525"/>
      <c r="AH721" s="525"/>
      <c r="AI721" s="525"/>
      <c r="AJ721" s="525"/>
      <c r="AK721" s="525"/>
      <c r="AL721" s="525"/>
      <c r="AM721" s="526"/>
    </row>
    <row r="722" spans="1:39" ht="39.950000000000003" customHeight="1" x14ac:dyDescent="0.25">
      <c r="A722" s="89">
        <f t="shared" si="11"/>
        <v>710</v>
      </c>
      <c r="B722" s="511" t="s">
        <v>374</v>
      </c>
      <c r="C722" s="512"/>
      <c r="D722" s="513"/>
      <c r="E722" s="514"/>
      <c r="F722" s="514"/>
      <c r="G722" s="514"/>
      <c r="H722" s="514"/>
      <c r="I722" s="514"/>
      <c r="J722" s="515"/>
      <c r="K722" s="527" t="s">
        <v>161</v>
      </c>
      <c r="L722" s="528"/>
      <c r="M722" s="528"/>
      <c r="N722" s="528"/>
      <c r="O722" s="529"/>
      <c r="P722" s="516" t="s">
        <v>161</v>
      </c>
      <c r="Q722" s="517"/>
      <c r="R722" s="517"/>
      <c r="S722" s="517"/>
      <c r="T722" s="517"/>
      <c r="U722" s="517"/>
      <c r="V722" s="517"/>
      <c r="W722" s="517"/>
      <c r="X722" s="518"/>
      <c r="Y722" s="519">
        <v>0</v>
      </c>
      <c r="Z722" s="520"/>
      <c r="AA722" s="520"/>
      <c r="AB722" s="521">
        <v>0</v>
      </c>
      <c r="AC722" s="522"/>
      <c r="AD722" s="523"/>
      <c r="AE722" s="524" t="s">
        <v>161</v>
      </c>
      <c r="AF722" s="525"/>
      <c r="AG722" s="525"/>
      <c r="AH722" s="525"/>
      <c r="AI722" s="525"/>
      <c r="AJ722" s="525"/>
      <c r="AK722" s="525"/>
      <c r="AL722" s="525"/>
      <c r="AM722" s="526"/>
    </row>
    <row r="723" spans="1:39" ht="39.950000000000003" customHeight="1" x14ac:dyDescent="0.25">
      <c r="A723" s="89">
        <f t="shared" si="11"/>
        <v>711</v>
      </c>
      <c r="B723" s="511" t="s">
        <v>374</v>
      </c>
      <c r="C723" s="512"/>
      <c r="D723" s="513"/>
      <c r="E723" s="514"/>
      <c r="F723" s="514"/>
      <c r="G723" s="514"/>
      <c r="H723" s="514"/>
      <c r="I723" s="514"/>
      <c r="J723" s="515"/>
      <c r="K723" s="527" t="s">
        <v>161</v>
      </c>
      <c r="L723" s="528"/>
      <c r="M723" s="528"/>
      <c r="N723" s="528"/>
      <c r="O723" s="529"/>
      <c r="P723" s="516" t="s">
        <v>161</v>
      </c>
      <c r="Q723" s="517"/>
      <c r="R723" s="517"/>
      <c r="S723" s="517"/>
      <c r="T723" s="517"/>
      <c r="U723" s="517"/>
      <c r="V723" s="517"/>
      <c r="W723" s="517"/>
      <c r="X723" s="518"/>
      <c r="Y723" s="519">
        <v>0</v>
      </c>
      <c r="Z723" s="520"/>
      <c r="AA723" s="520"/>
      <c r="AB723" s="521">
        <v>0</v>
      </c>
      <c r="AC723" s="522"/>
      <c r="AD723" s="523"/>
      <c r="AE723" s="524" t="s">
        <v>161</v>
      </c>
      <c r="AF723" s="525"/>
      <c r="AG723" s="525"/>
      <c r="AH723" s="525"/>
      <c r="AI723" s="525"/>
      <c r="AJ723" s="525"/>
      <c r="AK723" s="525"/>
      <c r="AL723" s="525"/>
      <c r="AM723" s="526"/>
    </row>
    <row r="724" spans="1:39" ht="39.950000000000003" customHeight="1" x14ac:dyDescent="0.25">
      <c r="A724" s="89">
        <f t="shared" si="11"/>
        <v>712</v>
      </c>
      <c r="B724" s="511" t="s">
        <v>374</v>
      </c>
      <c r="C724" s="512"/>
      <c r="D724" s="513"/>
      <c r="E724" s="514"/>
      <c r="F724" s="514"/>
      <c r="G724" s="514"/>
      <c r="H724" s="514"/>
      <c r="I724" s="514"/>
      <c r="J724" s="515"/>
      <c r="K724" s="527" t="s">
        <v>161</v>
      </c>
      <c r="L724" s="528"/>
      <c r="M724" s="528"/>
      <c r="N724" s="528"/>
      <c r="O724" s="529"/>
      <c r="P724" s="516" t="s">
        <v>161</v>
      </c>
      <c r="Q724" s="517"/>
      <c r="R724" s="517"/>
      <c r="S724" s="517"/>
      <c r="T724" s="517"/>
      <c r="U724" s="517"/>
      <c r="V724" s="517"/>
      <c r="W724" s="517"/>
      <c r="X724" s="518"/>
      <c r="Y724" s="519">
        <v>0</v>
      </c>
      <c r="Z724" s="520"/>
      <c r="AA724" s="520"/>
      <c r="AB724" s="521">
        <v>0</v>
      </c>
      <c r="AC724" s="522"/>
      <c r="AD724" s="523"/>
      <c r="AE724" s="524" t="s">
        <v>161</v>
      </c>
      <c r="AF724" s="525"/>
      <c r="AG724" s="525"/>
      <c r="AH724" s="525"/>
      <c r="AI724" s="525"/>
      <c r="AJ724" s="525"/>
      <c r="AK724" s="525"/>
      <c r="AL724" s="525"/>
      <c r="AM724" s="526"/>
    </row>
    <row r="725" spans="1:39" ht="39.950000000000003" customHeight="1" x14ac:dyDescent="0.25">
      <c r="A725" s="89">
        <f t="shared" si="11"/>
        <v>713</v>
      </c>
      <c r="B725" s="511" t="s">
        <v>374</v>
      </c>
      <c r="C725" s="512"/>
      <c r="D725" s="513"/>
      <c r="E725" s="514"/>
      <c r="F725" s="514"/>
      <c r="G725" s="514"/>
      <c r="H725" s="514"/>
      <c r="I725" s="514"/>
      <c r="J725" s="515"/>
      <c r="K725" s="527" t="s">
        <v>161</v>
      </c>
      <c r="L725" s="528"/>
      <c r="M725" s="528"/>
      <c r="N725" s="528"/>
      <c r="O725" s="529"/>
      <c r="P725" s="516" t="s">
        <v>161</v>
      </c>
      <c r="Q725" s="517"/>
      <c r="R725" s="517"/>
      <c r="S725" s="517"/>
      <c r="T725" s="517"/>
      <c r="U725" s="517"/>
      <c r="V725" s="517"/>
      <c r="W725" s="517"/>
      <c r="X725" s="518"/>
      <c r="Y725" s="519">
        <v>0</v>
      </c>
      <c r="Z725" s="520"/>
      <c r="AA725" s="520"/>
      <c r="AB725" s="521">
        <v>0</v>
      </c>
      <c r="AC725" s="522"/>
      <c r="AD725" s="523"/>
      <c r="AE725" s="524" t="s">
        <v>161</v>
      </c>
      <c r="AF725" s="525"/>
      <c r="AG725" s="525"/>
      <c r="AH725" s="525"/>
      <c r="AI725" s="525"/>
      <c r="AJ725" s="525"/>
      <c r="AK725" s="525"/>
      <c r="AL725" s="525"/>
      <c r="AM725" s="526"/>
    </row>
    <row r="726" spans="1:39" ht="39.950000000000003" customHeight="1" x14ac:dyDescent="0.25">
      <c r="A726" s="89">
        <f t="shared" si="11"/>
        <v>714</v>
      </c>
      <c r="B726" s="511" t="s">
        <v>374</v>
      </c>
      <c r="C726" s="512"/>
      <c r="D726" s="513"/>
      <c r="E726" s="514"/>
      <c r="F726" s="514"/>
      <c r="G726" s="514"/>
      <c r="H726" s="514"/>
      <c r="I726" s="514"/>
      <c r="J726" s="515"/>
      <c r="K726" s="527" t="s">
        <v>161</v>
      </c>
      <c r="L726" s="528"/>
      <c r="M726" s="528"/>
      <c r="N726" s="528"/>
      <c r="O726" s="529"/>
      <c r="P726" s="516" t="s">
        <v>161</v>
      </c>
      <c r="Q726" s="517"/>
      <c r="R726" s="517"/>
      <c r="S726" s="517"/>
      <c r="T726" s="517"/>
      <c r="U726" s="517"/>
      <c r="V726" s="517"/>
      <c r="W726" s="517"/>
      <c r="X726" s="518"/>
      <c r="Y726" s="519">
        <v>0</v>
      </c>
      <c r="Z726" s="520"/>
      <c r="AA726" s="520"/>
      <c r="AB726" s="521">
        <v>0</v>
      </c>
      <c r="AC726" s="522"/>
      <c r="AD726" s="523"/>
      <c r="AE726" s="524" t="s">
        <v>161</v>
      </c>
      <c r="AF726" s="525"/>
      <c r="AG726" s="525"/>
      <c r="AH726" s="525"/>
      <c r="AI726" s="525"/>
      <c r="AJ726" s="525"/>
      <c r="AK726" s="525"/>
      <c r="AL726" s="525"/>
      <c r="AM726" s="526"/>
    </row>
    <row r="727" spans="1:39" ht="39.950000000000003" customHeight="1" x14ac:dyDescent="0.25">
      <c r="A727" s="89">
        <f t="shared" si="11"/>
        <v>715</v>
      </c>
      <c r="B727" s="511" t="s">
        <v>374</v>
      </c>
      <c r="C727" s="512"/>
      <c r="D727" s="513"/>
      <c r="E727" s="514"/>
      <c r="F727" s="514"/>
      <c r="G727" s="514"/>
      <c r="H727" s="514"/>
      <c r="I727" s="514"/>
      <c r="J727" s="515"/>
      <c r="K727" s="527" t="s">
        <v>161</v>
      </c>
      <c r="L727" s="528"/>
      <c r="M727" s="528"/>
      <c r="N727" s="528"/>
      <c r="O727" s="529"/>
      <c r="P727" s="516" t="s">
        <v>161</v>
      </c>
      <c r="Q727" s="517"/>
      <c r="R727" s="517"/>
      <c r="S727" s="517"/>
      <c r="T727" s="517"/>
      <c r="U727" s="517"/>
      <c r="V727" s="517"/>
      <c r="W727" s="517"/>
      <c r="X727" s="518"/>
      <c r="Y727" s="519">
        <v>0</v>
      </c>
      <c r="Z727" s="520"/>
      <c r="AA727" s="520"/>
      <c r="AB727" s="521">
        <v>0</v>
      </c>
      <c r="AC727" s="522"/>
      <c r="AD727" s="523"/>
      <c r="AE727" s="524" t="s">
        <v>161</v>
      </c>
      <c r="AF727" s="525"/>
      <c r="AG727" s="525"/>
      <c r="AH727" s="525"/>
      <c r="AI727" s="525"/>
      <c r="AJ727" s="525"/>
      <c r="AK727" s="525"/>
      <c r="AL727" s="525"/>
      <c r="AM727" s="526"/>
    </row>
    <row r="728" spans="1:39" ht="39.950000000000003" customHeight="1" x14ac:dyDescent="0.25">
      <c r="A728" s="89">
        <f t="shared" si="11"/>
        <v>716</v>
      </c>
      <c r="B728" s="511" t="s">
        <v>374</v>
      </c>
      <c r="C728" s="512"/>
      <c r="D728" s="513"/>
      <c r="E728" s="514"/>
      <c r="F728" s="514"/>
      <c r="G728" s="514"/>
      <c r="H728" s="514"/>
      <c r="I728" s="514"/>
      <c r="J728" s="515"/>
      <c r="K728" s="527" t="s">
        <v>161</v>
      </c>
      <c r="L728" s="528"/>
      <c r="M728" s="528"/>
      <c r="N728" s="528"/>
      <c r="O728" s="529"/>
      <c r="P728" s="516" t="s">
        <v>161</v>
      </c>
      <c r="Q728" s="517"/>
      <c r="R728" s="517"/>
      <c r="S728" s="517"/>
      <c r="T728" s="517"/>
      <c r="U728" s="517"/>
      <c r="V728" s="517"/>
      <c r="W728" s="517"/>
      <c r="X728" s="518"/>
      <c r="Y728" s="519">
        <v>0</v>
      </c>
      <c r="Z728" s="520"/>
      <c r="AA728" s="520"/>
      <c r="AB728" s="521">
        <v>0</v>
      </c>
      <c r="AC728" s="522"/>
      <c r="AD728" s="523"/>
      <c r="AE728" s="524" t="s">
        <v>161</v>
      </c>
      <c r="AF728" s="525"/>
      <c r="AG728" s="525"/>
      <c r="AH728" s="525"/>
      <c r="AI728" s="525"/>
      <c r="AJ728" s="525"/>
      <c r="AK728" s="525"/>
      <c r="AL728" s="525"/>
      <c r="AM728" s="526"/>
    </row>
    <row r="729" spans="1:39" ht="39.950000000000003" customHeight="1" x14ac:dyDescent="0.25">
      <c r="A729" s="89">
        <f t="shared" si="11"/>
        <v>717</v>
      </c>
      <c r="B729" s="511" t="s">
        <v>374</v>
      </c>
      <c r="C729" s="512"/>
      <c r="D729" s="513"/>
      <c r="E729" s="514"/>
      <c r="F729" s="514"/>
      <c r="G729" s="514"/>
      <c r="H729" s="514"/>
      <c r="I729" s="514"/>
      <c r="J729" s="515"/>
      <c r="K729" s="527" t="s">
        <v>161</v>
      </c>
      <c r="L729" s="528"/>
      <c r="M729" s="528"/>
      <c r="N729" s="528"/>
      <c r="O729" s="529"/>
      <c r="P729" s="516" t="s">
        <v>161</v>
      </c>
      <c r="Q729" s="517"/>
      <c r="R729" s="517"/>
      <c r="S729" s="517"/>
      <c r="T729" s="517"/>
      <c r="U729" s="517"/>
      <c r="V729" s="517"/>
      <c r="W729" s="517"/>
      <c r="X729" s="518"/>
      <c r="Y729" s="519">
        <v>0</v>
      </c>
      <c r="Z729" s="520"/>
      <c r="AA729" s="520"/>
      <c r="AB729" s="521">
        <v>0</v>
      </c>
      <c r="AC729" s="522"/>
      <c r="AD729" s="523"/>
      <c r="AE729" s="524" t="s">
        <v>161</v>
      </c>
      <c r="AF729" s="525"/>
      <c r="AG729" s="525"/>
      <c r="AH729" s="525"/>
      <c r="AI729" s="525"/>
      <c r="AJ729" s="525"/>
      <c r="AK729" s="525"/>
      <c r="AL729" s="525"/>
      <c r="AM729" s="526"/>
    </row>
    <row r="730" spans="1:39" ht="39.950000000000003" customHeight="1" x14ac:dyDescent="0.25">
      <c r="A730" s="89">
        <f t="shared" si="11"/>
        <v>718</v>
      </c>
      <c r="B730" s="511" t="s">
        <v>374</v>
      </c>
      <c r="C730" s="512"/>
      <c r="D730" s="513"/>
      <c r="E730" s="514"/>
      <c r="F730" s="514"/>
      <c r="G730" s="514"/>
      <c r="H730" s="514"/>
      <c r="I730" s="514"/>
      <c r="J730" s="515"/>
      <c r="K730" s="527" t="s">
        <v>161</v>
      </c>
      <c r="L730" s="528"/>
      <c r="M730" s="528"/>
      <c r="N730" s="528"/>
      <c r="O730" s="529"/>
      <c r="P730" s="516" t="s">
        <v>161</v>
      </c>
      <c r="Q730" s="517"/>
      <c r="R730" s="517"/>
      <c r="S730" s="517"/>
      <c r="T730" s="517"/>
      <c r="U730" s="517"/>
      <c r="V730" s="517"/>
      <c r="W730" s="517"/>
      <c r="X730" s="518"/>
      <c r="Y730" s="519">
        <v>0</v>
      </c>
      <c r="Z730" s="520"/>
      <c r="AA730" s="520"/>
      <c r="AB730" s="521">
        <v>0</v>
      </c>
      <c r="AC730" s="522"/>
      <c r="AD730" s="523"/>
      <c r="AE730" s="524" t="s">
        <v>161</v>
      </c>
      <c r="AF730" s="525"/>
      <c r="AG730" s="525"/>
      <c r="AH730" s="525"/>
      <c r="AI730" s="525"/>
      <c r="AJ730" s="525"/>
      <c r="AK730" s="525"/>
      <c r="AL730" s="525"/>
      <c r="AM730" s="526"/>
    </row>
    <row r="731" spans="1:39" ht="39.950000000000003" customHeight="1" x14ac:dyDescent="0.25">
      <c r="A731" s="89">
        <f t="shared" si="11"/>
        <v>719</v>
      </c>
      <c r="B731" s="511" t="s">
        <v>374</v>
      </c>
      <c r="C731" s="512"/>
      <c r="D731" s="513"/>
      <c r="E731" s="514"/>
      <c r="F731" s="514"/>
      <c r="G731" s="514"/>
      <c r="H731" s="514"/>
      <c r="I731" s="514"/>
      <c r="J731" s="515"/>
      <c r="K731" s="527" t="s">
        <v>161</v>
      </c>
      <c r="L731" s="528"/>
      <c r="M731" s="528"/>
      <c r="N731" s="528"/>
      <c r="O731" s="529"/>
      <c r="P731" s="516" t="s">
        <v>161</v>
      </c>
      <c r="Q731" s="517"/>
      <c r="R731" s="517"/>
      <c r="S731" s="517"/>
      <c r="T731" s="517"/>
      <c r="U731" s="517"/>
      <c r="V731" s="517"/>
      <c r="W731" s="517"/>
      <c r="X731" s="518"/>
      <c r="Y731" s="519">
        <v>0</v>
      </c>
      <c r="Z731" s="520"/>
      <c r="AA731" s="520"/>
      <c r="AB731" s="521">
        <v>0</v>
      </c>
      <c r="AC731" s="522"/>
      <c r="AD731" s="523"/>
      <c r="AE731" s="524" t="s">
        <v>161</v>
      </c>
      <c r="AF731" s="525"/>
      <c r="AG731" s="525"/>
      <c r="AH731" s="525"/>
      <c r="AI731" s="525"/>
      <c r="AJ731" s="525"/>
      <c r="AK731" s="525"/>
      <c r="AL731" s="525"/>
      <c r="AM731" s="526"/>
    </row>
    <row r="732" spans="1:39" ht="39.950000000000003" customHeight="1" x14ac:dyDescent="0.25">
      <c r="A732" s="89">
        <f t="shared" si="11"/>
        <v>720</v>
      </c>
      <c r="B732" s="511" t="s">
        <v>374</v>
      </c>
      <c r="C732" s="512"/>
      <c r="D732" s="513"/>
      <c r="E732" s="514"/>
      <c r="F732" s="514"/>
      <c r="G732" s="514"/>
      <c r="H732" s="514"/>
      <c r="I732" s="514"/>
      <c r="J732" s="515"/>
      <c r="K732" s="527" t="s">
        <v>161</v>
      </c>
      <c r="L732" s="528"/>
      <c r="M732" s="528"/>
      <c r="N732" s="528"/>
      <c r="O732" s="529"/>
      <c r="P732" s="516" t="s">
        <v>161</v>
      </c>
      <c r="Q732" s="517"/>
      <c r="R732" s="517"/>
      <c r="S732" s="517"/>
      <c r="T732" s="517"/>
      <c r="U732" s="517"/>
      <c r="V732" s="517"/>
      <c r="W732" s="517"/>
      <c r="X732" s="518"/>
      <c r="Y732" s="519">
        <v>0</v>
      </c>
      <c r="Z732" s="520"/>
      <c r="AA732" s="520"/>
      <c r="AB732" s="521">
        <v>0</v>
      </c>
      <c r="AC732" s="522"/>
      <c r="AD732" s="523"/>
      <c r="AE732" s="524" t="s">
        <v>161</v>
      </c>
      <c r="AF732" s="525"/>
      <c r="AG732" s="525"/>
      <c r="AH732" s="525"/>
      <c r="AI732" s="525"/>
      <c r="AJ732" s="525"/>
      <c r="AK732" s="525"/>
      <c r="AL732" s="525"/>
      <c r="AM732" s="526"/>
    </row>
    <row r="733" spans="1:39" ht="39.950000000000003" customHeight="1" x14ac:dyDescent="0.25">
      <c r="A733" s="89">
        <f t="shared" si="11"/>
        <v>721</v>
      </c>
      <c r="B733" s="511" t="s">
        <v>374</v>
      </c>
      <c r="C733" s="512"/>
      <c r="D733" s="513"/>
      <c r="E733" s="514"/>
      <c r="F733" s="514"/>
      <c r="G733" s="514"/>
      <c r="H733" s="514"/>
      <c r="I733" s="514"/>
      <c r="J733" s="515"/>
      <c r="K733" s="527" t="s">
        <v>161</v>
      </c>
      <c r="L733" s="528"/>
      <c r="M733" s="528"/>
      <c r="N733" s="528"/>
      <c r="O733" s="529"/>
      <c r="P733" s="516" t="s">
        <v>161</v>
      </c>
      <c r="Q733" s="517"/>
      <c r="R733" s="517"/>
      <c r="S733" s="517"/>
      <c r="T733" s="517"/>
      <c r="U733" s="517"/>
      <c r="V733" s="517"/>
      <c r="W733" s="517"/>
      <c r="X733" s="518"/>
      <c r="Y733" s="519">
        <v>0</v>
      </c>
      <c r="Z733" s="520"/>
      <c r="AA733" s="520"/>
      <c r="AB733" s="521">
        <v>0</v>
      </c>
      <c r="AC733" s="522"/>
      <c r="AD733" s="523"/>
      <c r="AE733" s="524" t="s">
        <v>161</v>
      </c>
      <c r="AF733" s="525"/>
      <c r="AG733" s="525"/>
      <c r="AH733" s="525"/>
      <c r="AI733" s="525"/>
      <c r="AJ733" s="525"/>
      <c r="AK733" s="525"/>
      <c r="AL733" s="525"/>
      <c r="AM733" s="526"/>
    </row>
    <row r="734" spans="1:39" ht="39.950000000000003" customHeight="1" x14ac:dyDescent="0.25">
      <c r="A734" s="89">
        <f t="shared" si="11"/>
        <v>722</v>
      </c>
      <c r="B734" s="511" t="s">
        <v>374</v>
      </c>
      <c r="C734" s="512"/>
      <c r="D734" s="513"/>
      <c r="E734" s="514"/>
      <c r="F734" s="514"/>
      <c r="G734" s="514"/>
      <c r="H734" s="514"/>
      <c r="I734" s="514"/>
      <c r="J734" s="515"/>
      <c r="K734" s="527" t="s">
        <v>161</v>
      </c>
      <c r="L734" s="528"/>
      <c r="M734" s="528"/>
      <c r="N734" s="528"/>
      <c r="O734" s="529"/>
      <c r="P734" s="516" t="s">
        <v>161</v>
      </c>
      <c r="Q734" s="517"/>
      <c r="R734" s="517"/>
      <c r="S734" s="517"/>
      <c r="T734" s="517"/>
      <c r="U734" s="517"/>
      <c r="V734" s="517"/>
      <c r="W734" s="517"/>
      <c r="X734" s="518"/>
      <c r="Y734" s="519">
        <v>0</v>
      </c>
      <c r="Z734" s="520"/>
      <c r="AA734" s="520"/>
      <c r="AB734" s="521">
        <v>0</v>
      </c>
      <c r="AC734" s="522"/>
      <c r="AD734" s="523"/>
      <c r="AE734" s="524" t="s">
        <v>161</v>
      </c>
      <c r="AF734" s="525"/>
      <c r="AG734" s="525"/>
      <c r="AH734" s="525"/>
      <c r="AI734" s="525"/>
      <c r="AJ734" s="525"/>
      <c r="AK734" s="525"/>
      <c r="AL734" s="525"/>
      <c r="AM734" s="526"/>
    </row>
    <row r="735" spans="1:39" ht="39.950000000000003" customHeight="1" x14ac:dyDescent="0.25">
      <c r="A735" s="89">
        <f t="shared" si="11"/>
        <v>723</v>
      </c>
      <c r="B735" s="511" t="s">
        <v>374</v>
      </c>
      <c r="C735" s="512"/>
      <c r="D735" s="513"/>
      <c r="E735" s="514"/>
      <c r="F735" s="514"/>
      <c r="G735" s="514"/>
      <c r="H735" s="514"/>
      <c r="I735" s="514"/>
      <c r="J735" s="515"/>
      <c r="K735" s="527" t="s">
        <v>161</v>
      </c>
      <c r="L735" s="528"/>
      <c r="M735" s="528"/>
      <c r="N735" s="528"/>
      <c r="O735" s="529"/>
      <c r="P735" s="516" t="s">
        <v>161</v>
      </c>
      <c r="Q735" s="517"/>
      <c r="R735" s="517"/>
      <c r="S735" s="517"/>
      <c r="T735" s="517"/>
      <c r="U735" s="517"/>
      <c r="V735" s="517"/>
      <c r="W735" s="517"/>
      <c r="X735" s="518"/>
      <c r="Y735" s="519">
        <v>0</v>
      </c>
      <c r="Z735" s="520"/>
      <c r="AA735" s="520"/>
      <c r="AB735" s="521">
        <v>0</v>
      </c>
      <c r="AC735" s="522"/>
      <c r="AD735" s="523"/>
      <c r="AE735" s="524" t="s">
        <v>161</v>
      </c>
      <c r="AF735" s="525"/>
      <c r="AG735" s="525"/>
      <c r="AH735" s="525"/>
      <c r="AI735" s="525"/>
      <c r="AJ735" s="525"/>
      <c r="AK735" s="525"/>
      <c r="AL735" s="525"/>
      <c r="AM735" s="526"/>
    </row>
    <row r="736" spans="1:39" ht="39.950000000000003" customHeight="1" x14ac:dyDescent="0.25">
      <c r="A736" s="89">
        <f t="shared" si="11"/>
        <v>724</v>
      </c>
      <c r="B736" s="511" t="s">
        <v>374</v>
      </c>
      <c r="C736" s="512"/>
      <c r="D736" s="513"/>
      <c r="E736" s="514"/>
      <c r="F736" s="514"/>
      <c r="G736" s="514"/>
      <c r="H736" s="514"/>
      <c r="I736" s="514"/>
      <c r="J736" s="515"/>
      <c r="K736" s="527" t="s">
        <v>161</v>
      </c>
      <c r="L736" s="528"/>
      <c r="M736" s="528"/>
      <c r="N736" s="528"/>
      <c r="O736" s="529"/>
      <c r="P736" s="516" t="s">
        <v>161</v>
      </c>
      <c r="Q736" s="517"/>
      <c r="R736" s="517"/>
      <c r="S736" s="517"/>
      <c r="T736" s="517"/>
      <c r="U736" s="517"/>
      <c r="V736" s="517"/>
      <c r="W736" s="517"/>
      <c r="X736" s="518"/>
      <c r="Y736" s="519">
        <v>0</v>
      </c>
      <c r="Z736" s="520"/>
      <c r="AA736" s="520"/>
      <c r="AB736" s="521">
        <v>0</v>
      </c>
      <c r="AC736" s="522"/>
      <c r="AD736" s="523"/>
      <c r="AE736" s="524" t="s">
        <v>161</v>
      </c>
      <c r="AF736" s="525"/>
      <c r="AG736" s="525"/>
      <c r="AH736" s="525"/>
      <c r="AI736" s="525"/>
      <c r="AJ736" s="525"/>
      <c r="AK736" s="525"/>
      <c r="AL736" s="525"/>
      <c r="AM736" s="526"/>
    </row>
    <row r="737" spans="1:39" ht="39.950000000000003" customHeight="1" x14ac:dyDescent="0.25">
      <c r="A737" s="89">
        <f t="shared" si="11"/>
        <v>725</v>
      </c>
      <c r="B737" s="511" t="s">
        <v>374</v>
      </c>
      <c r="C737" s="512"/>
      <c r="D737" s="513"/>
      <c r="E737" s="514"/>
      <c r="F737" s="514"/>
      <c r="G737" s="514"/>
      <c r="H737" s="514"/>
      <c r="I737" s="514"/>
      <c r="J737" s="515"/>
      <c r="K737" s="527" t="s">
        <v>161</v>
      </c>
      <c r="L737" s="528"/>
      <c r="M737" s="528"/>
      <c r="N737" s="528"/>
      <c r="O737" s="529"/>
      <c r="P737" s="516" t="s">
        <v>161</v>
      </c>
      <c r="Q737" s="517"/>
      <c r="R737" s="517"/>
      <c r="S737" s="517"/>
      <c r="T737" s="517"/>
      <c r="U737" s="517"/>
      <c r="V737" s="517"/>
      <c r="W737" s="517"/>
      <c r="X737" s="518"/>
      <c r="Y737" s="519">
        <v>0</v>
      </c>
      <c r="Z737" s="520"/>
      <c r="AA737" s="520"/>
      <c r="AB737" s="521">
        <v>0</v>
      </c>
      <c r="AC737" s="522"/>
      <c r="AD737" s="523"/>
      <c r="AE737" s="524" t="s">
        <v>161</v>
      </c>
      <c r="AF737" s="525"/>
      <c r="AG737" s="525"/>
      <c r="AH737" s="525"/>
      <c r="AI737" s="525"/>
      <c r="AJ737" s="525"/>
      <c r="AK737" s="525"/>
      <c r="AL737" s="525"/>
      <c r="AM737" s="526"/>
    </row>
    <row r="738" spans="1:39" ht="39.950000000000003" customHeight="1" x14ac:dyDescent="0.25">
      <c r="A738" s="89">
        <f t="shared" si="11"/>
        <v>726</v>
      </c>
      <c r="B738" s="511" t="s">
        <v>374</v>
      </c>
      <c r="C738" s="512"/>
      <c r="D738" s="513"/>
      <c r="E738" s="514"/>
      <c r="F738" s="514"/>
      <c r="G738" s="514"/>
      <c r="H738" s="514"/>
      <c r="I738" s="514"/>
      <c r="J738" s="515"/>
      <c r="K738" s="527" t="s">
        <v>161</v>
      </c>
      <c r="L738" s="528"/>
      <c r="M738" s="528"/>
      <c r="N738" s="528"/>
      <c r="O738" s="529"/>
      <c r="P738" s="516" t="s">
        <v>161</v>
      </c>
      <c r="Q738" s="517"/>
      <c r="R738" s="517"/>
      <c r="S738" s="517"/>
      <c r="T738" s="517"/>
      <c r="U738" s="517"/>
      <c r="V738" s="517"/>
      <c r="W738" s="517"/>
      <c r="X738" s="518"/>
      <c r="Y738" s="519">
        <v>0</v>
      </c>
      <c r="Z738" s="520"/>
      <c r="AA738" s="520"/>
      <c r="AB738" s="521">
        <v>0</v>
      </c>
      <c r="AC738" s="522"/>
      <c r="AD738" s="523"/>
      <c r="AE738" s="524" t="s">
        <v>161</v>
      </c>
      <c r="AF738" s="525"/>
      <c r="AG738" s="525"/>
      <c r="AH738" s="525"/>
      <c r="AI738" s="525"/>
      <c r="AJ738" s="525"/>
      <c r="AK738" s="525"/>
      <c r="AL738" s="525"/>
      <c r="AM738" s="526"/>
    </row>
    <row r="739" spans="1:39" ht="39.950000000000003" customHeight="1" x14ac:dyDescent="0.25">
      <c r="A739" s="89">
        <f t="shared" si="11"/>
        <v>727</v>
      </c>
      <c r="B739" s="511" t="s">
        <v>374</v>
      </c>
      <c r="C739" s="512"/>
      <c r="D739" s="513"/>
      <c r="E739" s="514"/>
      <c r="F739" s="514"/>
      <c r="G739" s="514"/>
      <c r="H739" s="514"/>
      <c r="I739" s="514"/>
      <c r="J739" s="515"/>
      <c r="K739" s="527" t="s">
        <v>161</v>
      </c>
      <c r="L739" s="528"/>
      <c r="M739" s="528"/>
      <c r="N739" s="528"/>
      <c r="O739" s="529"/>
      <c r="P739" s="516" t="s">
        <v>161</v>
      </c>
      <c r="Q739" s="517"/>
      <c r="R739" s="517"/>
      <c r="S739" s="517"/>
      <c r="T739" s="517"/>
      <c r="U739" s="517"/>
      <c r="V739" s="517"/>
      <c r="W739" s="517"/>
      <c r="X739" s="518"/>
      <c r="Y739" s="519">
        <v>0</v>
      </c>
      <c r="Z739" s="520"/>
      <c r="AA739" s="520"/>
      <c r="AB739" s="521">
        <v>0</v>
      </c>
      <c r="AC739" s="522"/>
      <c r="AD739" s="523"/>
      <c r="AE739" s="524" t="s">
        <v>161</v>
      </c>
      <c r="AF739" s="525"/>
      <c r="AG739" s="525"/>
      <c r="AH739" s="525"/>
      <c r="AI739" s="525"/>
      <c r="AJ739" s="525"/>
      <c r="AK739" s="525"/>
      <c r="AL739" s="525"/>
      <c r="AM739" s="526"/>
    </row>
    <row r="740" spans="1:39" ht="39.950000000000003" customHeight="1" x14ac:dyDescent="0.25">
      <c r="A740" s="89">
        <f t="shared" si="11"/>
        <v>728</v>
      </c>
      <c r="B740" s="511" t="s">
        <v>374</v>
      </c>
      <c r="C740" s="512"/>
      <c r="D740" s="513"/>
      <c r="E740" s="514"/>
      <c r="F740" s="514"/>
      <c r="G740" s="514"/>
      <c r="H740" s="514"/>
      <c r="I740" s="514"/>
      <c r="J740" s="515"/>
      <c r="K740" s="527" t="s">
        <v>161</v>
      </c>
      <c r="L740" s="528"/>
      <c r="M740" s="528"/>
      <c r="N740" s="528"/>
      <c r="O740" s="529"/>
      <c r="P740" s="516" t="s">
        <v>161</v>
      </c>
      <c r="Q740" s="517"/>
      <c r="R740" s="517"/>
      <c r="S740" s="517"/>
      <c r="T740" s="517"/>
      <c r="U740" s="517"/>
      <c r="V740" s="517"/>
      <c r="W740" s="517"/>
      <c r="X740" s="518"/>
      <c r="Y740" s="519">
        <v>0</v>
      </c>
      <c r="Z740" s="520"/>
      <c r="AA740" s="520"/>
      <c r="AB740" s="521">
        <v>0</v>
      </c>
      <c r="AC740" s="522"/>
      <c r="AD740" s="523"/>
      <c r="AE740" s="524" t="s">
        <v>161</v>
      </c>
      <c r="AF740" s="525"/>
      <c r="AG740" s="525"/>
      <c r="AH740" s="525"/>
      <c r="AI740" s="525"/>
      <c r="AJ740" s="525"/>
      <c r="AK740" s="525"/>
      <c r="AL740" s="525"/>
      <c r="AM740" s="526"/>
    </row>
    <row r="741" spans="1:39" ht="39.950000000000003" customHeight="1" x14ac:dyDescent="0.25">
      <c r="A741" s="89">
        <f t="shared" si="11"/>
        <v>729</v>
      </c>
      <c r="B741" s="511" t="s">
        <v>374</v>
      </c>
      <c r="C741" s="512"/>
      <c r="D741" s="513"/>
      <c r="E741" s="514"/>
      <c r="F741" s="514"/>
      <c r="G741" s="514"/>
      <c r="H741" s="514"/>
      <c r="I741" s="514"/>
      <c r="J741" s="515"/>
      <c r="K741" s="527" t="s">
        <v>161</v>
      </c>
      <c r="L741" s="528"/>
      <c r="M741" s="528"/>
      <c r="N741" s="528"/>
      <c r="O741" s="529"/>
      <c r="P741" s="516" t="s">
        <v>161</v>
      </c>
      <c r="Q741" s="517"/>
      <c r="R741" s="517"/>
      <c r="S741" s="517"/>
      <c r="T741" s="517"/>
      <c r="U741" s="517"/>
      <c r="V741" s="517"/>
      <c r="W741" s="517"/>
      <c r="X741" s="518"/>
      <c r="Y741" s="519">
        <v>0</v>
      </c>
      <c r="Z741" s="520"/>
      <c r="AA741" s="520"/>
      <c r="AB741" s="521">
        <v>0</v>
      </c>
      <c r="AC741" s="522"/>
      <c r="AD741" s="523"/>
      <c r="AE741" s="524" t="s">
        <v>161</v>
      </c>
      <c r="AF741" s="525"/>
      <c r="AG741" s="525"/>
      <c r="AH741" s="525"/>
      <c r="AI741" s="525"/>
      <c r="AJ741" s="525"/>
      <c r="AK741" s="525"/>
      <c r="AL741" s="525"/>
      <c r="AM741" s="526"/>
    </row>
    <row r="742" spans="1:39" ht="39.950000000000003" customHeight="1" x14ac:dyDescent="0.25">
      <c r="A742" s="89">
        <f t="shared" si="11"/>
        <v>730</v>
      </c>
      <c r="B742" s="511" t="s">
        <v>374</v>
      </c>
      <c r="C742" s="512"/>
      <c r="D742" s="513"/>
      <c r="E742" s="514"/>
      <c r="F742" s="514"/>
      <c r="G742" s="514"/>
      <c r="H742" s="514"/>
      <c r="I742" s="514"/>
      <c r="J742" s="515"/>
      <c r="K742" s="527" t="s">
        <v>161</v>
      </c>
      <c r="L742" s="528"/>
      <c r="M742" s="528"/>
      <c r="N742" s="528"/>
      <c r="O742" s="529"/>
      <c r="P742" s="516" t="s">
        <v>161</v>
      </c>
      <c r="Q742" s="517"/>
      <c r="R742" s="517"/>
      <c r="S742" s="517"/>
      <c r="T742" s="517"/>
      <c r="U742" s="517"/>
      <c r="V742" s="517"/>
      <c r="W742" s="517"/>
      <c r="X742" s="518"/>
      <c r="Y742" s="519">
        <v>0</v>
      </c>
      <c r="Z742" s="520"/>
      <c r="AA742" s="520"/>
      <c r="AB742" s="521">
        <v>0</v>
      </c>
      <c r="AC742" s="522"/>
      <c r="AD742" s="523"/>
      <c r="AE742" s="524" t="s">
        <v>161</v>
      </c>
      <c r="AF742" s="525"/>
      <c r="AG742" s="525"/>
      <c r="AH742" s="525"/>
      <c r="AI742" s="525"/>
      <c r="AJ742" s="525"/>
      <c r="AK742" s="525"/>
      <c r="AL742" s="525"/>
      <c r="AM742" s="526"/>
    </row>
    <row r="743" spans="1:39" ht="39.950000000000003" customHeight="1" x14ac:dyDescent="0.25">
      <c r="A743" s="89">
        <f t="shared" si="11"/>
        <v>731</v>
      </c>
      <c r="B743" s="511" t="s">
        <v>374</v>
      </c>
      <c r="C743" s="512"/>
      <c r="D743" s="513"/>
      <c r="E743" s="514"/>
      <c r="F743" s="514"/>
      <c r="G743" s="514"/>
      <c r="H743" s="514"/>
      <c r="I743" s="514"/>
      <c r="J743" s="515"/>
      <c r="K743" s="527" t="s">
        <v>161</v>
      </c>
      <c r="L743" s="528"/>
      <c r="M743" s="528"/>
      <c r="N743" s="528"/>
      <c r="O743" s="529"/>
      <c r="P743" s="516" t="s">
        <v>161</v>
      </c>
      <c r="Q743" s="517"/>
      <c r="R743" s="517"/>
      <c r="S743" s="517"/>
      <c r="T743" s="517"/>
      <c r="U743" s="517"/>
      <c r="V743" s="517"/>
      <c r="W743" s="517"/>
      <c r="X743" s="518"/>
      <c r="Y743" s="519">
        <v>0</v>
      </c>
      <c r="Z743" s="520"/>
      <c r="AA743" s="520"/>
      <c r="AB743" s="521">
        <v>0</v>
      </c>
      <c r="AC743" s="522"/>
      <c r="AD743" s="523"/>
      <c r="AE743" s="524" t="s">
        <v>161</v>
      </c>
      <c r="AF743" s="525"/>
      <c r="AG743" s="525"/>
      <c r="AH743" s="525"/>
      <c r="AI743" s="525"/>
      <c r="AJ743" s="525"/>
      <c r="AK743" s="525"/>
      <c r="AL743" s="525"/>
      <c r="AM743" s="526"/>
    </row>
    <row r="744" spans="1:39" ht="39.950000000000003" customHeight="1" x14ac:dyDescent="0.25">
      <c r="A744" s="89">
        <f t="shared" si="11"/>
        <v>732</v>
      </c>
      <c r="B744" s="511" t="s">
        <v>374</v>
      </c>
      <c r="C744" s="512"/>
      <c r="D744" s="513"/>
      <c r="E744" s="514"/>
      <c r="F744" s="514"/>
      <c r="G744" s="514"/>
      <c r="H744" s="514"/>
      <c r="I744" s="514"/>
      <c r="J744" s="515"/>
      <c r="K744" s="527" t="s">
        <v>161</v>
      </c>
      <c r="L744" s="528"/>
      <c r="M744" s="528"/>
      <c r="N744" s="528"/>
      <c r="O744" s="529"/>
      <c r="P744" s="516" t="s">
        <v>161</v>
      </c>
      <c r="Q744" s="517"/>
      <c r="R744" s="517"/>
      <c r="S744" s="517"/>
      <c r="T744" s="517"/>
      <c r="U744" s="517"/>
      <c r="V744" s="517"/>
      <c r="W744" s="517"/>
      <c r="X744" s="518"/>
      <c r="Y744" s="519">
        <v>0</v>
      </c>
      <c r="Z744" s="520"/>
      <c r="AA744" s="520"/>
      <c r="AB744" s="521">
        <v>0</v>
      </c>
      <c r="AC744" s="522"/>
      <c r="AD744" s="523"/>
      <c r="AE744" s="524" t="s">
        <v>161</v>
      </c>
      <c r="AF744" s="525"/>
      <c r="AG744" s="525"/>
      <c r="AH744" s="525"/>
      <c r="AI744" s="525"/>
      <c r="AJ744" s="525"/>
      <c r="AK744" s="525"/>
      <c r="AL744" s="525"/>
      <c r="AM744" s="526"/>
    </row>
    <row r="745" spans="1:39" ht="39.950000000000003" customHeight="1" x14ac:dyDescent="0.25">
      <c r="A745" s="89">
        <f t="shared" si="11"/>
        <v>733</v>
      </c>
      <c r="B745" s="511" t="s">
        <v>374</v>
      </c>
      <c r="C745" s="512"/>
      <c r="D745" s="513"/>
      <c r="E745" s="514"/>
      <c r="F745" s="514"/>
      <c r="G745" s="514"/>
      <c r="H745" s="514"/>
      <c r="I745" s="514"/>
      <c r="J745" s="515"/>
      <c r="K745" s="527" t="s">
        <v>161</v>
      </c>
      <c r="L745" s="528"/>
      <c r="M745" s="528"/>
      <c r="N745" s="528"/>
      <c r="O745" s="529"/>
      <c r="P745" s="516" t="s">
        <v>161</v>
      </c>
      <c r="Q745" s="517"/>
      <c r="R745" s="517"/>
      <c r="S745" s="517"/>
      <c r="T745" s="517"/>
      <c r="U745" s="517"/>
      <c r="V745" s="517"/>
      <c r="W745" s="517"/>
      <c r="X745" s="518"/>
      <c r="Y745" s="519">
        <v>0</v>
      </c>
      <c r="Z745" s="520"/>
      <c r="AA745" s="520"/>
      <c r="AB745" s="521">
        <v>0</v>
      </c>
      <c r="AC745" s="522"/>
      <c r="AD745" s="523"/>
      <c r="AE745" s="524" t="s">
        <v>161</v>
      </c>
      <c r="AF745" s="525"/>
      <c r="AG745" s="525"/>
      <c r="AH745" s="525"/>
      <c r="AI745" s="525"/>
      <c r="AJ745" s="525"/>
      <c r="AK745" s="525"/>
      <c r="AL745" s="525"/>
      <c r="AM745" s="526"/>
    </row>
    <row r="746" spans="1:39" ht="39.950000000000003" customHeight="1" x14ac:dyDescent="0.25">
      <c r="A746" s="89">
        <f t="shared" si="11"/>
        <v>734</v>
      </c>
      <c r="B746" s="511" t="s">
        <v>374</v>
      </c>
      <c r="C746" s="512"/>
      <c r="D746" s="513"/>
      <c r="E746" s="514"/>
      <c r="F746" s="514"/>
      <c r="G746" s="514"/>
      <c r="H746" s="514"/>
      <c r="I746" s="514"/>
      <c r="J746" s="515"/>
      <c r="K746" s="527" t="s">
        <v>161</v>
      </c>
      <c r="L746" s="528"/>
      <c r="M746" s="528"/>
      <c r="N746" s="528"/>
      <c r="O746" s="529"/>
      <c r="P746" s="516" t="s">
        <v>161</v>
      </c>
      <c r="Q746" s="517"/>
      <c r="R746" s="517"/>
      <c r="S746" s="517"/>
      <c r="T746" s="517"/>
      <c r="U746" s="517"/>
      <c r="V746" s="517"/>
      <c r="W746" s="517"/>
      <c r="X746" s="518"/>
      <c r="Y746" s="519">
        <v>0</v>
      </c>
      <c r="Z746" s="520"/>
      <c r="AA746" s="520"/>
      <c r="AB746" s="521">
        <v>0</v>
      </c>
      <c r="AC746" s="522"/>
      <c r="AD746" s="523"/>
      <c r="AE746" s="524" t="s">
        <v>161</v>
      </c>
      <c r="AF746" s="525"/>
      <c r="AG746" s="525"/>
      <c r="AH746" s="525"/>
      <c r="AI746" s="525"/>
      <c r="AJ746" s="525"/>
      <c r="AK746" s="525"/>
      <c r="AL746" s="525"/>
      <c r="AM746" s="526"/>
    </row>
    <row r="747" spans="1:39" ht="39.950000000000003" customHeight="1" x14ac:dyDescent="0.25">
      <c r="A747" s="89">
        <f t="shared" si="11"/>
        <v>735</v>
      </c>
      <c r="B747" s="511" t="s">
        <v>374</v>
      </c>
      <c r="C747" s="512"/>
      <c r="D747" s="513"/>
      <c r="E747" s="514"/>
      <c r="F747" s="514"/>
      <c r="G747" s="514"/>
      <c r="H747" s="514"/>
      <c r="I747" s="514"/>
      <c r="J747" s="515"/>
      <c r="K747" s="527" t="s">
        <v>161</v>
      </c>
      <c r="L747" s="528"/>
      <c r="M747" s="528"/>
      <c r="N747" s="528"/>
      <c r="O747" s="529"/>
      <c r="P747" s="516" t="s">
        <v>161</v>
      </c>
      <c r="Q747" s="517"/>
      <c r="R747" s="517"/>
      <c r="S747" s="517"/>
      <c r="T747" s="517"/>
      <c r="U747" s="517"/>
      <c r="V747" s="517"/>
      <c r="W747" s="517"/>
      <c r="X747" s="518"/>
      <c r="Y747" s="519">
        <v>0</v>
      </c>
      <c r="Z747" s="520"/>
      <c r="AA747" s="520"/>
      <c r="AB747" s="521">
        <v>0</v>
      </c>
      <c r="AC747" s="522"/>
      <c r="AD747" s="523"/>
      <c r="AE747" s="524" t="s">
        <v>161</v>
      </c>
      <c r="AF747" s="525"/>
      <c r="AG747" s="525"/>
      <c r="AH747" s="525"/>
      <c r="AI747" s="525"/>
      <c r="AJ747" s="525"/>
      <c r="AK747" s="525"/>
      <c r="AL747" s="525"/>
      <c r="AM747" s="526"/>
    </row>
    <row r="748" spans="1:39" ht="39.950000000000003" customHeight="1" x14ac:dyDescent="0.25">
      <c r="A748" s="89">
        <f t="shared" si="11"/>
        <v>736</v>
      </c>
      <c r="B748" s="511" t="s">
        <v>374</v>
      </c>
      <c r="C748" s="512"/>
      <c r="D748" s="513"/>
      <c r="E748" s="514"/>
      <c r="F748" s="514"/>
      <c r="G748" s="514"/>
      <c r="H748" s="514"/>
      <c r="I748" s="514"/>
      <c r="J748" s="515"/>
      <c r="K748" s="527" t="s">
        <v>161</v>
      </c>
      <c r="L748" s="528"/>
      <c r="M748" s="528"/>
      <c r="N748" s="528"/>
      <c r="O748" s="529"/>
      <c r="P748" s="516" t="s">
        <v>161</v>
      </c>
      <c r="Q748" s="517"/>
      <c r="R748" s="517"/>
      <c r="S748" s="517"/>
      <c r="T748" s="517"/>
      <c r="U748" s="517"/>
      <c r="V748" s="517"/>
      <c r="W748" s="517"/>
      <c r="X748" s="518"/>
      <c r="Y748" s="519">
        <v>0</v>
      </c>
      <c r="Z748" s="520"/>
      <c r="AA748" s="520"/>
      <c r="AB748" s="521">
        <v>0</v>
      </c>
      <c r="AC748" s="522"/>
      <c r="AD748" s="523"/>
      <c r="AE748" s="524" t="s">
        <v>161</v>
      </c>
      <c r="AF748" s="525"/>
      <c r="AG748" s="525"/>
      <c r="AH748" s="525"/>
      <c r="AI748" s="525"/>
      <c r="AJ748" s="525"/>
      <c r="AK748" s="525"/>
      <c r="AL748" s="525"/>
      <c r="AM748" s="526"/>
    </row>
    <row r="749" spans="1:39" ht="39.950000000000003" customHeight="1" x14ac:dyDescent="0.25">
      <c r="A749" s="89">
        <f t="shared" si="11"/>
        <v>737</v>
      </c>
      <c r="B749" s="511" t="s">
        <v>374</v>
      </c>
      <c r="C749" s="512"/>
      <c r="D749" s="513"/>
      <c r="E749" s="514"/>
      <c r="F749" s="514"/>
      <c r="G749" s="514"/>
      <c r="H749" s="514"/>
      <c r="I749" s="514"/>
      <c r="J749" s="515"/>
      <c r="K749" s="527" t="s">
        <v>161</v>
      </c>
      <c r="L749" s="528"/>
      <c r="M749" s="528"/>
      <c r="N749" s="528"/>
      <c r="O749" s="529"/>
      <c r="P749" s="516" t="s">
        <v>161</v>
      </c>
      <c r="Q749" s="517"/>
      <c r="R749" s="517"/>
      <c r="S749" s="517"/>
      <c r="T749" s="517"/>
      <c r="U749" s="517"/>
      <c r="V749" s="517"/>
      <c r="W749" s="517"/>
      <c r="X749" s="518"/>
      <c r="Y749" s="519">
        <v>0</v>
      </c>
      <c r="Z749" s="520"/>
      <c r="AA749" s="520"/>
      <c r="AB749" s="521">
        <v>0</v>
      </c>
      <c r="AC749" s="522"/>
      <c r="AD749" s="523"/>
      <c r="AE749" s="524" t="s">
        <v>161</v>
      </c>
      <c r="AF749" s="525"/>
      <c r="AG749" s="525"/>
      <c r="AH749" s="525"/>
      <c r="AI749" s="525"/>
      <c r="AJ749" s="525"/>
      <c r="AK749" s="525"/>
      <c r="AL749" s="525"/>
      <c r="AM749" s="526"/>
    </row>
    <row r="750" spans="1:39" ht="39.950000000000003" customHeight="1" x14ac:dyDescent="0.25">
      <c r="A750" s="89">
        <f t="shared" si="11"/>
        <v>738</v>
      </c>
      <c r="B750" s="511" t="s">
        <v>374</v>
      </c>
      <c r="C750" s="512"/>
      <c r="D750" s="513"/>
      <c r="E750" s="514"/>
      <c r="F750" s="514"/>
      <c r="G750" s="514"/>
      <c r="H750" s="514"/>
      <c r="I750" s="514"/>
      <c r="J750" s="515"/>
      <c r="K750" s="527" t="s">
        <v>161</v>
      </c>
      <c r="L750" s="528"/>
      <c r="M750" s="528"/>
      <c r="N750" s="528"/>
      <c r="O750" s="529"/>
      <c r="P750" s="516" t="s">
        <v>161</v>
      </c>
      <c r="Q750" s="517"/>
      <c r="R750" s="517"/>
      <c r="S750" s="517"/>
      <c r="T750" s="517"/>
      <c r="U750" s="517"/>
      <c r="V750" s="517"/>
      <c r="W750" s="517"/>
      <c r="X750" s="518"/>
      <c r="Y750" s="519">
        <v>0</v>
      </c>
      <c r="Z750" s="520"/>
      <c r="AA750" s="520"/>
      <c r="AB750" s="521">
        <v>0</v>
      </c>
      <c r="AC750" s="522"/>
      <c r="AD750" s="523"/>
      <c r="AE750" s="524" t="s">
        <v>161</v>
      </c>
      <c r="AF750" s="525"/>
      <c r="AG750" s="525"/>
      <c r="AH750" s="525"/>
      <c r="AI750" s="525"/>
      <c r="AJ750" s="525"/>
      <c r="AK750" s="525"/>
      <c r="AL750" s="525"/>
      <c r="AM750" s="526"/>
    </row>
    <row r="751" spans="1:39" ht="39.950000000000003" customHeight="1" x14ac:dyDescent="0.25">
      <c r="A751" s="89">
        <f t="shared" si="11"/>
        <v>739</v>
      </c>
      <c r="B751" s="511" t="s">
        <v>374</v>
      </c>
      <c r="C751" s="512"/>
      <c r="D751" s="513"/>
      <c r="E751" s="514"/>
      <c r="F751" s="514"/>
      <c r="G751" s="514"/>
      <c r="H751" s="514"/>
      <c r="I751" s="514"/>
      <c r="J751" s="515"/>
      <c r="K751" s="527" t="s">
        <v>161</v>
      </c>
      <c r="L751" s="528"/>
      <c r="M751" s="528"/>
      <c r="N751" s="528"/>
      <c r="O751" s="529"/>
      <c r="P751" s="516" t="s">
        <v>161</v>
      </c>
      <c r="Q751" s="517"/>
      <c r="R751" s="517"/>
      <c r="S751" s="517"/>
      <c r="T751" s="517"/>
      <c r="U751" s="517"/>
      <c r="V751" s="517"/>
      <c r="W751" s="517"/>
      <c r="X751" s="518"/>
      <c r="Y751" s="519">
        <v>0</v>
      </c>
      <c r="Z751" s="520"/>
      <c r="AA751" s="520"/>
      <c r="AB751" s="521">
        <v>0</v>
      </c>
      <c r="AC751" s="522"/>
      <c r="AD751" s="523"/>
      <c r="AE751" s="524" t="s">
        <v>161</v>
      </c>
      <c r="AF751" s="525"/>
      <c r="AG751" s="525"/>
      <c r="AH751" s="525"/>
      <c r="AI751" s="525"/>
      <c r="AJ751" s="525"/>
      <c r="AK751" s="525"/>
      <c r="AL751" s="525"/>
      <c r="AM751" s="526"/>
    </row>
    <row r="752" spans="1:39" ht="39.950000000000003" customHeight="1" x14ac:dyDescent="0.25">
      <c r="A752" s="89">
        <f t="shared" si="11"/>
        <v>740</v>
      </c>
      <c r="B752" s="511" t="s">
        <v>374</v>
      </c>
      <c r="C752" s="512"/>
      <c r="D752" s="513"/>
      <c r="E752" s="514"/>
      <c r="F752" s="514"/>
      <c r="G752" s="514"/>
      <c r="H752" s="514"/>
      <c r="I752" s="514"/>
      <c r="J752" s="515"/>
      <c r="K752" s="527" t="s">
        <v>161</v>
      </c>
      <c r="L752" s="528"/>
      <c r="M752" s="528"/>
      <c r="N752" s="528"/>
      <c r="O752" s="529"/>
      <c r="P752" s="516" t="s">
        <v>161</v>
      </c>
      <c r="Q752" s="517"/>
      <c r="R752" s="517"/>
      <c r="S752" s="517"/>
      <c r="T752" s="517"/>
      <c r="U752" s="517"/>
      <c r="V752" s="517"/>
      <c r="W752" s="517"/>
      <c r="X752" s="518"/>
      <c r="Y752" s="519">
        <v>0</v>
      </c>
      <c r="Z752" s="520"/>
      <c r="AA752" s="520"/>
      <c r="AB752" s="521">
        <v>0</v>
      </c>
      <c r="AC752" s="522"/>
      <c r="AD752" s="523"/>
      <c r="AE752" s="524" t="s">
        <v>161</v>
      </c>
      <c r="AF752" s="525"/>
      <c r="AG752" s="525"/>
      <c r="AH752" s="525"/>
      <c r="AI752" s="525"/>
      <c r="AJ752" s="525"/>
      <c r="AK752" s="525"/>
      <c r="AL752" s="525"/>
      <c r="AM752" s="526"/>
    </row>
    <row r="753" spans="1:39" ht="39.950000000000003" customHeight="1" x14ac:dyDescent="0.25">
      <c r="A753" s="89">
        <f t="shared" si="11"/>
        <v>741</v>
      </c>
      <c r="B753" s="511" t="s">
        <v>374</v>
      </c>
      <c r="C753" s="512"/>
      <c r="D753" s="513"/>
      <c r="E753" s="514"/>
      <c r="F753" s="514"/>
      <c r="G753" s="514"/>
      <c r="H753" s="514"/>
      <c r="I753" s="514"/>
      <c r="J753" s="515"/>
      <c r="K753" s="527" t="s">
        <v>161</v>
      </c>
      <c r="L753" s="528"/>
      <c r="M753" s="528"/>
      <c r="N753" s="528"/>
      <c r="O753" s="529"/>
      <c r="P753" s="516" t="s">
        <v>161</v>
      </c>
      <c r="Q753" s="517"/>
      <c r="R753" s="517"/>
      <c r="S753" s="517"/>
      <c r="T753" s="517"/>
      <c r="U753" s="517"/>
      <c r="V753" s="517"/>
      <c r="W753" s="517"/>
      <c r="X753" s="518"/>
      <c r="Y753" s="519">
        <v>0</v>
      </c>
      <c r="Z753" s="520"/>
      <c r="AA753" s="520"/>
      <c r="AB753" s="521">
        <v>0</v>
      </c>
      <c r="AC753" s="522"/>
      <c r="AD753" s="523"/>
      <c r="AE753" s="524" t="s">
        <v>161</v>
      </c>
      <c r="AF753" s="525"/>
      <c r="AG753" s="525"/>
      <c r="AH753" s="525"/>
      <c r="AI753" s="525"/>
      <c r="AJ753" s="525"/>
      <c r="AK753" s="525"/>
      <c r="AL753" s="525"/>
      <c r="AM753" s="526"/>
    </row>
    <row r="754" spans="1:39" ht="39.950000000000003" customHeight="1" x14ac:dyDescent="0.25">
      <c r="A754" s="89">
        <f t="shared" si="11"/>
        <v>742</v>
      </c>
      <c r="B754" s="511" t="s">
        <v>374</v>
      </c>
      <c r="C754" s="512"/>
      <c r="D754" s="513"/>
      <c r="E754" s="514"/>
      <c r="F754" s="514"/>
      <c r="G754" s="514"/>
      <c r="H754" s="514"/>
      <c r="I754" s="514"/>
      <c r="J754" s="515"/>
      <c r="K754" s="527" t="s">
        <v>161</v>
      </c>
      <c r="L754" s="528"/>
      <c r="M754" s="528"/>
      <c r="N754" s="528"/>
      <c r="O754" s="529"/>
      <c r="P754" s="516" t="s">
        <v>161</v>
      </c>
      <c r="Q754" s="517"/>
      <c r="R754" s="517"/>
      <c r="S754" s="517"/>
      <c r="T754" s="517"/>
      <c r="U754" s="517"/>
      <c r="V754" s="517"/>
      <c r="W754" s="517"/>
      <c r="X754" s="518"/>
      <c r="Y754" s="519">
        <v>0</v>
      </c>
      <c r="Z754" s="520"/>
      <c r="AA754" s="520"/>
      <c r="AB754" s="521">
        <v>0</v>
      </c>
      <c r="AC754" s="522"/>
      <c r="AD754" s="523"/>
      <c r="AE754" s="524" t="s">
        <v>161</v>
      </c>
      <c r="AF754" s="525"/>
      <c r="AG754" s="525"/>
      <c r="AH754" s="525"/>
      <c r="AI754" s="525"/>
      <c r="AJ754" s="525"/>
      <c r="AK754" s="525"/>
      <c r="AL754" s="525"/>
      <c r="AM754" s="526"/>
    </row>
    <row r="755" spans="1:39" ht="39.950000000000003" customHeight="1" x14ac:dyDescent="0.25">
      <c r="A755" s="89">
        <f t="shared" si="11"/>
        <v>743</v>
      </c>
      <c r="B755" s="511" t="s">
        <v>374</v>
      </c>
      <c r="C755" s="512"/>
      <c r="D755" s="513"/>
      <c r="E755" s="514"/>
      <c r="F755" s="514"/>
      <c r="G755" s="514"/>
      <c r="H755" s="514"/>
      <c r="I755" s="514"/>
      <c r="J755" s="515"/>
      <c r="K755" s="527" t="s">
        <v>161</v>
      </c>
      <c r="L755" s="528"/>
      <c r="M755" s="528"/>
      <c r="N755" s="528"/>
      <c r="O755" s="529"/>
      <c r="P755" s="516" t="s">
        <v>161</v>
      </c>
      <c r="Q755" s="517"/>
      <c r="R755" s="517"/>
      <c r="S755" s="517"/>
      <c r="T755" s="517"/>
      <c r="U755" s="517"/>
      <c r="V755" s="517"/>
      <c r="W755" s="517"/>
      <c r="X755" s="518"/>
      <c r="Y755" s="519">
        <v>0</v>
      </c>
      <c r="Z755" s="520"/>
      <c r="AA755" s="520"/>
      <c r="AB755" s="521">
        <v>0</v>
      </c>
      <c r="AC755" s="522"/>
      <c r="AD755" s="523"/>
      <c r="AE755" s="524" t="s">
        <v>161</v>
      </c>
      <c r="AF755" s="525"/>
      <c r="AG755" s="525"/>
      <c r="AH755" s="525"/>
      <c r="AI755" s="525"/>
      <c r="AJ755" s="525"/>
      <c r="AK755" s="525"/>
      <c r="AL755" s="525"/>
      <c r="AM755" s="526"/>
    </row>
    <row r="756" spans="1:39" ht="39.950000000000003" customHeight="1" x14ac:dyDescent="0.25">
      <c r="A756" s="89">
        <f t="shared" si="11"/>
        <v>744</v>
      </c>
      <c r="B756" s="511" t="s">
        <v>374</v>
      </c>
      <c r="C756" s="512"/>
      <c r="D756" s="513"/>
      <c r="E756" s="514"/>
      <c r="F756" s="514"/>
      <c r="G756" s="514"/>
      <c r="H756" s="514"/>
      <c r="I756" s="514"/>
      <c r="J756" s="515"/>
      <c r="K756" s="527" t="s">
        <v>161</v>
      </c>
      <c r="L756" s="528"/>
      <c r="M756" s="528"/>
      <c r="N756" s="528"/>
      <c r="O756" s="529"/>
      <c r="P756" s="516" t="s">
        <v>161</v>
      </c>
      <c r="Q756" s="517"/>
      <c r="R756" s="517"/>
      <c r="S756" s="517"/>
      <c r="T756" s="517"/>
      <c r="U756" s="517"/>
      <c r="V756" s="517"/>
      <c r="W756" s="517"/>
      <c r="X756" s="518"/>
      <c r="Y756" s="519">
        <v>0</v>
      </c>
      <c r="Z756" s="520"/>
      <c r="AA756" s="520"/>
      <c r="AB756" s="521">
        <v>0</v>
      </c>
      <c r="AC756" s="522"/>
      <c r="AD756" s="523"/>
      <c r="AE756" s="524" t="s">
        <v>161</v>
      </c>
      <c r="AF756" s="525"/>
      <c r="AG756" s="525"/>
      <c r="AH756" s="525"/>
      <c r="AI756" s="525"/>
      <c r="AJ756" s="525"/>
      <c r="AK756" s="525"/>
      <c r="AL756" s="525"/>
      <c r="AM756" s="526"/>
    </row>
    <row r="757" spans="1:39" ht="39.950000000000003" customHeight="1" x14ac:dyDescent="0.25">
      <c r="A757" s="89">
        <f t="shared" si="11"/>
        <v>745</v>
      </c>
      <c r="B757" s="511" t="s">
        <v>374</v>
      </c>
      <c r="C757" s="512"/>
      <c r="D757" s="513"/>
      <c r="E757" s="514"/>
      <c r="F757" s="514"/>
      <c r="G757" s="514"/>
      <c r="H757" s="514"/>
      <c r="I757" s="514"/>
      <c r="J757" s="515"/>
      <c r="K757" s="527" t="s">
        <v>161</v>
      </c>
      <c r="L757" s="528"/>
      <c r="M757" s="528"/>
      <c r="N757" s="528"/>
      <c r="O757" s="529"/>
      <c r="P757" s="516" t="s">
        <v>161</v>
      </c>
      <c r="Q757" s="517"/>
      <c r="R757" s="517"/>
      <c r="S757" s="517"/>
      <c r="T757" s="517"/>
      <c r="U757" s="517"/>
      <c r="V757" s="517"/>
      <c r="W757" s="517"/>
      <c r="X757" s="518"/>
      <c r="Y757" s="519">
        <v>0</v>
      </c>
      <c r="Z757" s="520"/>
      <c r="AA757" s="520"/>
      <c r="AB757" s="521">
        <v>0</v>
      </c>
      <c r="AC757" s="522"/>
      <c r="AD757" s="523"/>
      <c r="AE757" s="524" t="s">
        <v>161</v>
      </c>
      <c r="AF757" s="525"/>
      <c r="AG757" s="525"/>
      <c r="AH757" s="525"/>
      <c r="AI757" s="525"/>
      <c r="AJ757" s="525"/>
      <c r="AK757" s="525"/>
      <c r="AL757" s="525"/>
      <c r="AM757" s="526"/>
    </row>
    <row r="758" spans="1:39" ht="39.950000000000003" customHeight="1" x14ac:dyDescent="0.25">
      <c r="A758" s="89">
        <f t="shared" si="11"/>
        <v>746</v>
      </c>
      <c r="B758" s="511" t="s">
        <v>374</v>
      </c>
      <c r="C758" s="512"/>
      <c r="D758" s="513"/>
      <c r="E758" s="514"/>
      <c r="F758" s="514"/>
      <c r="G758" s="514"/>
      <c r="H758" s="514"/>
      <c r="I758" s="514"/>
      <c r="J758" s="515"/>
      <c r="K758" s="527" t="s">
        <v>161</v>
      </c>
      <c r="L758" s="528"/>
      <c r="M758" s="528"/>
      <c r="N758" s="528"/>
      <c r="O758" s="529"/>
      <c r="P758" s="516" t="s">
        <v>161</v>
      </c>
      <c r="Q758" s="517"/>
      <c r="R758" s="517"/>
      <c r="S758" s="517"/>
      <c r="T758" s="517"/>
      <c r="U758" s="517"/>
      <c r="V758" s="517"/>
      <c r="W758" s="517"/>
      <c r="X758" s="518"/>
      <c r="Y758" s="519">
        <v>0</v>
      </c>
      <c r="Z758" s="520"/>
      <c r="AA758" s="520"/>
      <c r="AB758" s="521">
        <v>0</v>
      </c>
      <c r="AC758" s="522"/>
      <c r="AD758" s="523"/>
      <c r="AE758" s="524" t="s">
        <v>161</v>
      </c>
      <c r="AF758" s="525"/>
      <c r="AG758" s="525"/>
      <c r="AH758" s="525"/>
      <c r="AI758" s="525"/>
      <c r="AJ758" s="525"/>
      <c r="AK758" s="525"/>
      <c r="AL758" s="525"/>
      <c r="AM758" s="526"/>
    </row>
    <row r="759" spans="1:39" ht="39.950000000000003" customHeight="1" x14ac:dyDescent="0.25">
      <c r="A759" s="89">
        <f t="shared" si="11"/>
        <v>747</v>
      </c>
      <c r="B759" s="511" t="s">
        <v>374</v>
      </c>
      <c r="C759" s="512"/>
      <c r="D759" s="513"/>
      <c r="E759" s="514"/>
      <c r="F759" s="514"/>
      <c r="G759" s="514"/>
      <c r="H759" s="514"/>
      <c r="I759" s="514"/>
      <c r="J759" s="515"/>
      <c r="K759" s="527" t="s">
        <v>161</v>
      </c>
      <c r="L759" s="528"/>
      <c r="M759" s="528"/>
      <c r="N759" s="528"/>
      <c r="O759" s="529"/>
      <c r="P759" s="516" t="s">
        <v>161</v>
      </c>
      <c r="Q759" s="517"/>
      <c r="R759" s="517"/>
      <c r="S759" s="517"/>
      <c r="T759" s="517"/>
      <c r="U759" s="517"/>
      <c r="V759" s="517"/>
      <c r="W759" s="517"/>
      <c r="X759" s="518"/>
      <c r="Y759" s="519">
        <v>0</v>
      </c>
      <c r="Z759" s="520"/>
      <c r="AA759" s="520"/>
      <c r="AB759" s="521">
        <v>0</v>
      </c>
      <c r="AC759" s="522"/>
      <c r="AD759" s="523"/>
      <c r="AE759" s="524" t="s">
        <v>161</v>
      </c>
      <c r="AF759" s="525"/>
      <c r="AG759" s="525"/>
      <c r="AH759" s="525"/>
      <c r="AI759" s="525"/>
      <c r="AJ759" s="525"/>
      <c r="AK759" s="525"/>
      <c r="AL759" s="525"/>
      <c r="AM759" s="526"/>
    </row>
    <row r="760" spans="1:39" ht="39.950000000000003" customHeight="1" x14ac:dyDescent="0.25">
      <c r="A760" s="89">
        <f t="shared" si="11"/>
        <v>748</v>
      </c>
      <c r="B760" s="511" t="s">
        <v>374</v>
      </c>
      <c r="C760" s="512"/>
      <c r="D760" s="513"/>
      <c r="E760" s="514"/>
      <c r="F760" s="514"/>
      <c r="G760" s="514"/>
      <c r="H760" s="514"/>
      <c r="I760" s="514"/>
      <c r="J760" s="515"/>
      <c r="K760" s="527" t="s">
        <v>161</v>
      </c>
      <c r="L760" s="528"/>
      <c r="M760" s="528"/>
      <c r="N760" s="528"/>
      <c r="O760" s="529"/>
      <c r="P760" s="516" t="s">
        <v>161</v>
      </c>
      <c r="Q760" s="517"/>
      <c r="R760" s="517"/>
      <c r="S760" s="517"/>
      <c r="T760" s="517"/>
      <c r="U760" s="517"/>
      <c r="V760" s="517"/>
      <c r="W760" s="517"/>
      <c r="X760" s="518"/>
      <c r="Y760" s="519">
        <v>0</v>
      </c>
      <c r="Z760" s="520"/>
      <c r="AA760" s="520"/>
      <c r="AB760" s="521">
        <v>0</v>
      </c>
      <c r="AC760" s="522"/>
      <c r="AD760" s="523"/>
      <c r="AE760" s="524" t="s">
        <v>161</v>
      </c>
      <c r="AF760" s="525"/>
      <c r="AG760" s="525"/>
      <c r="AH760" s="525"/>
      <c r="AI760" s="525"/>
      <c r="AJ760" s="525"/>
      <c r="AK760" s="525"/>
      <c r="AL760" s="525"/>
      <c r="AM760" s="526"/>
    </row>
    <row r="761" spans="1:39" ht="39.950000000000003" customHeight="1" x14ac:dyDescent="0.25">
      <c r="A761" s="89">
        <f t="shared" si="11"/>
        <v>749</v>
      </c>
      <c r="B761" s="511" t="s">
        <v>374</v>
      </c>
      <c r="C761" s="512"/>
      <c r="D761" s="513"/>
      <c r="E761" s="514"/>
      <c r="F761" s="514"/>
      <c r="G761" s="514"/>
      <c r="H761" s="514"/>
      <c r="I761" s="514"/>
      <c r="J761" s="515"/>
      <c r="K761" s="527" t="s">
        <v>161</v>
      </c>
      <c r="L761" s="528"/>
      <c r="M761" s="528"/>
      <c r="N761" s="528"/>
      <c r="O761" s="529"/>
      <c r="P761" s="516" t="s">
        <v>161</v>
      </c>
      <c r="Q761" s="517"/>
      <c r="R761" s="517"/>
      <c r="S761" s="517"/>
      <c r="T761" s="517"/>
      <c r="U761" s="517"/>
      <c r="V761" s="517"/>
      <c r="W761" s="517"/>
      <c r="X761" s="518"/>
      <c r="Y761" s="519">
        <v>0</v>
      </c>
      <c r="Z761" s="520"/>
      <c r="AA761" s="520"/>
      <c r="AB761" s="521">
        <v>0</v>
      </c>
      <c r="AC761" s="522"/>
      <c r="AD761" s="523"/>
      <c r="AE761" s="524" t="s">
        <v>161</v>
      </c>
      <c r="AF761" s="525"/>
      <c r="AG761" s="525"/>
      <c r="AH761" s="525"/>
      <c r="AI761" s="525"/>
      <c r="AJ761" s="525"/>
      <c r="AK761" s="525"/>
      <c r="AL761" s="525"/>
      <c r="AM761" s="526"/>
    </row>
    <row r="762" spans="1:39" ht="39.950000000000003" customHeight="1" x14ac:dyDescent="0.25">
      <c r="A762" s="89">
        <f t="shared" si="11"/>
        <v>750</v>
      </c>
      <c r="B762" s="511" t="s">
        <v>374</v>
      </c>
      <c r="C762" s="512"/>
      <c r="D762" s="513"/>
      <c r="E762" s="514"/>
      <c r="F762" s="514"/>
      <c r="G762" s="514"/>
      <c r="H762" s="514"/>
      <c r="I762" s="514"/>
      <c r="J762" s="515"/>
      <c r="K762" s="527" t="s">
        <v>161</v>
      </c>
      <c r="L762" s="528"/>
      <c r="M762" s="528"/>
      <c r="N762" s="528"/>
      <c r="O762" s="529"/>
      <c r="P762" s="516" t="s">
        <v>161</v>
      </c>
      <c r="Q762" s="517"/>
      <c r="R762" s="517"/>
      <c r="S762" s="517"/>
      <c r="T762" s="517"/>
      <c r="U762" s="517"/>
      <c r="V762" s="517"/>
      <c r="W762" s="517"/>
      <c r="X762" s="518"/>
      <c r="Y762" s="519">
        <v>0</v>
      </c>
      <c r="Z762" s="520"/>
      <c r="AA762" s="520"/>
      <c r="AB762" s="521">
        <v>0</v>
      </c>
      <c r="AC762" s="522"/>
      <c r="AD762" s="523"/>
      <c r="AE762" s="524" t="s">
        <v>161</v>
      </c>
      <c r="AF762" s="525"/>
      <c r="AG762" s="525"/>
      <c r="AH762" s="525"/>
      <c r="AI762" s="525"/>
      <c r="AJ762" s="525"/>
      <c r="AK762" s="525"/>
      <c r="AL762" s="525"/>
      <c r="AM762" s="526"/>
    </row>
    <row r="763" spans="1:39" ht="39.950000000000003" customHeight="1" x14ac:dyDescent="0.25">
      <c r="A763" s="89">
        <f t="shared" si="11"/>
        <v>751</v>
      </c>
      <c r="B763" s="511" t="s">
        <v>374</v>
      </c>
      <c r="C763" s="512"/>
      <c r="D763" s="513"/>
      <c r="E763" s="514"/>
      <c r="F763" s="514"/>
      <c r="G763" s="514"/>
      <c r="H763" s="514"/>
      <c r="I763" s="514"/>
      <c r="J763" s="515"/>
      <c r="K763" s="527" t="s">
        <v>161</v>
      </c>
      <c r="L763" s="528"/>
      <c r="M763" s="528"/>
      <c r="N763" s="528"/>
      <c r="O763" s="529"/>
      <c r="P763" s="516" t="s">
        <v>161</v>
      </c>
      <c r="Q763" s="517"/>
      <c r="R763" s="517"/>
      <c r="S763" s="517"/>
      <c r="T763" s="517"/>
      <c r="U763" s="517"/>
      <c r="V763" s="517"/>
      <c r="W763" s="517"/>
      <c r="X763" s="518"/>
      <c r="Y763" s="519">
        <v>0</v>
      </c>
      <c r="Z763" s="520"/>
      <c r="AA763" s="520"/>
      <c r="AB763" s="521">
        <v>0</v>
      </c>
      <c r="AC763" s="522"/>
      <c r="AD763" s="523"/>
      <c r="AE763" s="524" t="s">
        <v>161</v>
      </c>
      <c r="AF763" s="525"/>
      <c r="AG763" s="525"/>
      <c r="AH763" s="525"/>
      <c r="AI763" s="525"/>
      <c r="AJ763" s="525"/>
      <c r="AK763" s="525"/>
      <c r="AL763" s="525"/>
      <c r="AM763" s="526"/>
    </row>
    <row r="764" spans="1:39" ht="39.950000000000003" customHeight="1" x14ac:dyDescent="0.25">
      <c r="A764" s="89">
        <f t="shared" si="11"/>
        <v>752</v>
      </c>
      <c r="B764" s="511" t="s">
        <v>374</v>
      </c>
      <c r="C764" s="512"/>
      <c r="D764" s="513"/>
      <c r="E764" s="514"/>
      <c r="F764" s="514"/>
      <c r="G764" s="514"/>
      <c r="H764" s="514"/>
      <c r="I764" s="514"/>
      <c r="J764" s="515"/>
      <c r="K764" s="527" t="s">
        <v>161</v>
      </c>
      <c r="L764" s="528"/>
      <c r="M764" s="528"/>
      <c r="N764" s="528"/>
      <c r="O764" s="529"/>
      <c r="P764" s="516" t="s">
        <v>161</v>
      </c>
      <c r="Q764" s="517"/>
      <c r="R764" s="517"/>
      <c r="S764" s="517"/>
      <c r="T764" s="517"/>
      <c r="U764" s="517"/>
      <c r="V764" s="517"/>
      <c r="W764" s="517"/>
      <c r="X764" s="518"/>
      <c r="Y764" s="519">
        <v>0</v>
      </c>
      <c r="Z764" s="520"/>
      <c r="AA764" s="520"/>
      <c r="AB764" s="521">
        <v>0</v>
      </c>
      <c r="AC764" s="522"/>
      <c r="AD764" s="523"/>
      <c r="AE764" s="524" t="s">
        <v>161</v>
      </c>
      <c r="AF764" s="525"/>
      <c r="AG764" s="525"/>
      <c r="AH764" s="525"/>
      <c r="AI764" s="525"/>
      <c r="AJ764" s="525"/>
      <c r="AK764" s="525"/>
      <c r="AL764" s="525"/>
      <c r="AM764" s="526"/>
    </row>
    <row r="765" spans="1:39" ht="39.950000000000003" customHeight="1" x14ac:dyDescent="0.25">
      <c r="A765" s="89">
        <f t="shared" si="11"/>
        <v>753</v>
      </c>
      <c r="B765" s="511" t="s">
        <v>374</v>
      </c>
      <c r="C765" s="512"/>
      <c r="D765" s="513"/>
      <c r="E765" s="514"/>
      <c r="F765" s="514"/>
      <c r="G765" s="514"/>
      <c r="H765" s="514"/>
      <c r="I765" s="514"/>
      <c r="J765" s="515"/>
      <c r="K765" s="527" t="s">
        <v>161</v>
      </c>
      <c r="L765" s="528"/>
      <c r="M765" s="528"/>
      <c r="N765" s="528"/>
      <c r="O765" s="529"/>
      <c r="P765" s="516" t="s">
        <v>161</v>
      </c>
      <c r="Q765" s="517"/>
      <c r="R765" s="517"/>
      <c r="S765" s="517"/>
      <c r="T765" s="517"/>
      <c r="U765" s="517"/>
      <c r="V765" s="517"/>
      <c r="W765" s="517"/>
      <c r="X765" s="518"/>
      <c r="Y765" s="519">
        <v>0</v>
      </c>
      <c r="Z765" s="520"/>
      <c r="AA765" s="520"/>
      <c r="AB765" s="521">
        <v>0</v>
      </c>
      <c r="AC765" s="522"/>
      <c r="AD765" s="523"/>
      <c r="AE765" s="524" t="s">
        <v>161</v>
      </c>
      <c r="AF765" s="525"/>
      <c r="AG765" s="525"/>
      <c r="AH765" s="525"/>
      <c r="AI765" s="525"/>
      <c r="AJ765" s="525"/>
      <c r="AK765" s="525"/>
      <c r="AL765" s="525"/>
      <c r="AM765" s="526"/>
    </row>
    <row r="766" spans="1:39" ht="39.950000000000003" customHeight="1" x14ac:dyDescent="0.25">
      <c r="A766" s="89">
        <f t="shared" si="11"/>
        <v>754</v>
      </c>
      <c r="B766" s="511" t="s">
        <v>374</v>
      </c>
      <c r="C766" s="512"/>
      <c r="D766" s="513"/>
      <c r="E766" s="514"/>
      <c r="F766" s="514"/>
      <c r="G766" s="514"/>
      <c r="H766" s="514"/>
      <c r="I766" s="514"/>
      <c r="J766" s="515"/>
      <c r="K766" s="527" t="s">
        <v>161</v>
      </c>
      <c r="L766" s="528"/>
      <c r="M766" s="528"/>
      <c r="N766" s="528"/>
      <c r="O766" s="529"/>
      <c r="P766" s="516" t="s">
        <v>161</v>
      </c>
      <c r="Q766" s="517"/>
      <c r="R766" s="517"/>
      <c r="S766" s="517"/>
      <c r="T766" s="517"/>
      <c r="U766" s="517"/>
      <c r="V766" s="517"/>
      <c r="W766" s="517"/>
      <c r="X766" s="518"/>
      <c r="Y766" s="519">
        <v>0</v>
      </c>
      <c r="Z766" s="520"/>
      <c r="AA766" s="520"/>
      <c r="AB766" s="521">
        <v>0</v>
      </c>
      <c r="AC766" s="522"/>
      <c r="AD766" s="523"/>
      <c r="AE766" s="524" t="s">
        <v>161</v>
      </c>
      <c r="AF766" s="525"/>
      <c r="AG766" s="525"/>
      <c r="AH766" s="525"/>
      <c r="AI766" s="525"/>
      <c r="AJ766" s="525"/>
      <c r="AK766" s="525"/>
      <c r="AL766" s="525"/>
      <c r="AM766" s="526"/>
    </row>
    <row r="767" spans="1:39" ht="39.950000000000003" customHeight="1" x14ac:dyDescent="0.25">
      <c r="A767" s="89">
        <f t="shared" si="11"/>
        <v>755</v>
      </c>
      <c r="B767" s="511" t="s">
        <v>374</v>
      </c>
      <c r="C767" s="512"/>
      <c r="D767" s="513"/>
      <c r="E767" s="514"/>
      <c r="F767" s="514"/>
      <c r="G767" s="514"/>
      <c r="H767" s="514"/>
      <c r="I767" s="514"/>
      <c r="J767" s="515"/>
      <c r="K767" s="527" t="s">
        <v>161</v>
      </c>
      <c r="L767" s="528"/>
      <c r="M767" s="528"/>
      <c r="N767" s="528"/>
      <c r="O767" s="529"/>
      <c r="P767" s="516" t="s">
        <v>161</v>
      </c>
      <c r="Q767" s="517"/>
      <c r="R767" s="517"/>
      <c r="S767" s="517"/>
      <c r="T767" s="517"/>
      <c r="U767" s="517"/>
      <c r="V767" s="517"/>
      <c r="W767" s="517"/>
      <c r="X767" s="518"/>
      <c r="Y767" s="519">
        <v>0</v>
      </c>
      <c r="Z767" s="520"/>
      <c r="AA767" s="520"/>
      <c r="AB767" s="521">
        <v>0</v>
      </c>
      <c r="AC767" s="522"/>
      <c r="AD767" s="523"/>
      <c r="AE767" s="524" t="s">
        <v>161</v>
      </c>
      <c r="AF767" s="525"/>
      <c r="AG767" s="525"/>
      <c r="AH767" s="525"/>
      <c r="AI767" s="525"/>
      <c r="AJ767" s="525"/>
      <c r="AK767" s="525"/>
      <c r="AL767" s="525"/>
      <c r="AM767" s="526"/>
    </row>
    <row r="768" spans="1:39" ht="39.950000000000003" customHeight="1" x14ac:dyDescent="0.25">
      <c r="A768" s="89">
        <f t="shared" si="11"/>
        <v>756</v>
      </c>
      <c r="B768" s="511" t="s">
        <v>374</v>
      </c>
      <c r="C768" s="512"/>
      <c r="D768" s="513"/>
      <c r="E768" s="514"/>
      <c r="F768" s="514"/>
      <c r="G768" s="514"/>
      <c r="H768" s="514"/>
      <c r="I768" s="514"/>
      <c r="J768" s="515"/>
      <c r="K768" s="527" t="s">
        <v>161</v>
      </c>
      <c r="L768" s="528"/>
      <c r="M768" s="528"/>
      <c r="N768" s="528"/>
      <c r="O768" s="529"/>
      <c r="P768" s="516" t="s">
        <v>161</v>
      </c>
      <c r="Q768" s="517"/>
      <c r="R768" s="517"/>
      <c r="S768" s="517"/>
      <c r="T768" s="517"/>
      <c r="U768" s="517"/>
      <c r="V768" s="517"/>
      <c r="W768" s="517"/>
      <c r="X768" s="518"/>
      <c r="Y768" s="519">
        <v>0</v>
      </c>
      <c r="Z768" s="520"/>
      <c r="AA768" s="520"/>
      <c r="AB768" s="521">
        <v>0</v>
      </c>
      <c r="AC768" s="522"/>
      <c r="AD768" s="523"/>
      <c r="AE768" s="524" t="s">
        <v>161</v>
      </c>
      <c r="AF768" s="525"/>
      <c r="AG768" s="525"/>
      <c r="AH768" s="525"/>
      <c r="AI768" s="525"/>
      <c r="AJ768" s="525"/>
      <c r="AK768" s="525"/>
      <c r="AL768" s="525"/>
      <c r="AM768" s="526"/>
    </row>
    <row r="769" spans="1:39" ht="39.950000000000003" customHeight="1" x14ac:dyDescent="0.25">
      <c r="A769" s="89">
        <f t="shared" si="11"/>
        <v>757</v>
      </c>
      <c r="B769" s="511" t="s">
        <v>374</v>
      </c>
      <c r="C769" s="512"/>
      <c r="D769" s="513"/>
      <c r="E769" s="514"/>
      <c r="F769" s="514"/>
      <c r="G769" s="514"/>
      <c r="H769" s="514"/>
      <c r="I769" s="514"/>
      <c r="J769" s="515"/>
      <c r="K769" s="527" t="s">
        <v>161</v>
      </c>
      <c r="L769" s="528"/>
      <c r="M769" s="528"/>
      <c r="N769" s="528"/>
      <c r="O769" s="529"/>
      <c r="P769" s="516" t="s">
        <v>161</v>
      </c>
      <c r="Q769" s="517"/>
      <c r="R769" s="517"/>
      <c r="S769" s="517"/>
      <c r="T769" s="517"/>
      <c r="U769" s="517"/>
      <c r="V769" s="517"/>
      <c r="W769" s="517"/>
      <c r="X769" s="518"/>
      <c r="Y769" s="519">
        <v>0</v>
      </c>
      <c r="Z769" s="520"/>
      <c r="AA769" s="520"/>
      <c r="AB769" s="521">
        <v>0</v>
      </c>
      <c r="AC769" s="522"/>
      <c r="AD769" s="523"/>
      <c r="AE769" s="524" t="s">
        <v>161</v>
      </c>
      <c r="AF769" s="525"/>
      <c r="AG769" s="525"/>
      <c r="AH769" s="525"/>
      <c r="AI769" s="525"/>
      <c r="AJ769" s="525"/>
      <c r="AK769" s="525"/>
      <c r="AL769" s="525"/>
      <c r="AM769" s="526"/>
    </row>
    <row r="770" spans="1:39" ht="39.950000000000003" customHeight="1" x14ac:dyDescent="0.25">
      <c r="A770" s="89">
        <f t="shared" si="11"/>
        <v>758</v>
      </c>
      <c r="B770" s="511" t="s">
        <v>374</v>
      </c>
      <c r="C770" s="512"/>
      <c r="D770" s="513"/>
      <c r="E770" s="514"/>
      <c r="F770" s="514"/>
      <c r="G770" s="514"/>
      <c r="H770" s="514"/>
      <c r="I770" s="514"/>
      <c r="J770" s="515"/>
      <c r="K770" s="527" t="s">
        <v>161</v>
      </c>
      <c r="L770" s="528"/>
      <c r="M770" s="528"/>
      <c r="N770" s="528"/>
      <c r="O770" s="529"/>
      <c r="P770" s="516" t="s">
        <v>161</v>
      </c>
      <c r="Q770" s="517"/>
      <c r="R770" s="517"/>
      <c r="S770" s="517"/>
      <c r="T770" s="517"/>
      <c r="U770" s="517"/>
      <c r="V770" s="517"/>
      <c r="W770" s="517"/>
      <c r="X770" s="518"/>
      <c r="Y770" s="519">
        <v>0</v>
      </c>
      <c r="Z770" s="520"/>
      <c r="AA770" s="520"/>
      <c r="AB770" s="521">
        <v>0</v>
      </c>
      <c r="AC770" s="522"/>
      <c r="AD770" s="523"/>
      <c r="AE770" s="524" t="s">
        <v>161</v>
      </c>
      <c r="AF770" s="525"/>
      <c r="AG770" s="525"/>
      <c r="AH770" s="525"/>
      <c r="AI770" s="525"/>
      <c r="AJ770" s="525"/>
      <c r="AK770" s="525"/>
      <c r="AL770" s="525"/>
      <c r="AM770" s="526"/>
    </row>
    <row r="771" spans="1:39" ht="39.950000000000003" customHeight="1" x14ac:dyDescent="0.25">
      <c r="A771" s="89">
        <f t="shared" si="11"/>
        <v>759</v>
      </c>
      <c r="B771" s="511" t="s">
        <v>374</v>
      </c>
      <c r="C771" s="512"/>
      <c r="D771" s="513"/>
      <c r="E771" s="514"/>
      <c r="F771" s="514"/>
      <c r="G771" s="514"/>
      <c r="H771" s="514"/>
      <c r="I771" s="514"/>
      <c r="J771" s="515"/>
      <c r="K771" s="527" t="s">
        <v>161</v>
      </c>
      <c r="L771" s="528"/>
      <c r="M771" s="528"/>
      <c r="N771" s="528"/>
      <c r="O771" s="529"/>
      <c r="P771" s="516" t="s">
        <v>161</v>
      </c>
      <c r="Q771" s="517"/>
      <c r="R771" s="517"/>
      <c r="S771" s="517"/>
      <c r="T771" s="517"/>
      <c r="U771" s="517"/>
      <c r="V771" s="517"/>
      <c r="W771" s="517"/>
      <c r="X771" s="518"/>
      <c r="Y771" s="519">
        <v>0</v>
      </c>
      <c r="Z771" s="520"/>
      <c r="AA771" s="520"/>
      <c r="AB771" s="521">
        <v>0</v>
      </c>
      <c r="AC771" s="522"/>
      <c r="AD771" s="523"/>
      <c r="AE771" s="524" t="s">
        <v>161</v>
      </c>
      <c r="AF771" s="525"/>
      <c r="AG771" s="525"/>
      <c r="AH771" s="525"/>
      <c r="AI771" s="525"/>
      <c r="AJ771" s="525"/>
      <c r="AK771" s="525"/>
      <c r="AL771" s="525"/>
      <c r="AM771" s="526"/>
    </row>
    <row r="772" spans="1:39" ht="39.950000000000003" customHeight="1" x14ac:dyDescent="0.25">
      <c r="A772" s="89">
        <f t="shared" si="11"/>
        <v>760</v>
      </c>
      <c r="B772" s="511" t="s">
        <v>374</v>
      </c>
      <c r="C772" s="512"/>
      <c r="D772" s="513"/>
      <c r="E772" s="514"/>
      <c r="F772" s="514"/>
      <c r="G772" s="514"/>
      <c r="H772" s="514"/>
      <c r="I772" s="514"/>
      <c r="J772" s="515"/>
      <c r="K772" s="527" t="s">
        <v>161</v>
      </c>
      <c r="L772" s="528"/>
      <c r="M772" s="528"/>
      <c r="N772" s="528"/>
      <c r="O772" s="529"/>
      <c r="P772" s="516" t="s">
        <v>161</v>
      </c>
      <c r="Q772" s="517"/>
      <c r="R772" s="517"/>
      <c r="S772" s="517"/>
      <c r="T772" s="517"/>
      <c r="U772" s="517"/>
      <c r="V772" s="517"/>
      <c r="W772" s="517"/>
      <c r="X772" s="518"/>
      <c r="Y772" s="519">
        <v>0</v>
      </c>
      <c r="Z772" s="520"/>
      <c r="AA772" s="520"/>
      <c r="AB772" s="521">
        <v>0</v>
      </c>
      <c r="AC772" s="522"/>
      <c r="AD772" s="523"/>
      <c r="AE772" s="524" t="s">
        <v>161</v>
      </c>
      <c r="AF772" s="525"/>
      <c r="AG772" s="525"/>
      <c r="AH772" s="525"/>
      <c r="AI772" s="525"/>
      <c r="AJ772" s="525"/>
      <c r="AK772" s="525"/>
      <c r="AL772" s="525"/>
      <c r="AM772" s="526"/>
    </row>
    <row r="773" spans="1:39" ht="39.950000000000003" customHeight="1" x14ac:dyDescent="0.25">
      <c r="A773" s="89">
        <f t="shared" si="11"/>
        <v>761</v>
      </c>
      <c r="B773" s="511" t="s">
        <v>374</v>
      </c>
      <c r="C773" s="512"/>
      <c r="D773" s="513"/>
      <c r="E773" s="514"/>
      <c r="F773" s="514"/>
      <c r="G773" s="514"/>
      <c r="H773" s="514"/>
      <c r="I773" s="514"/>
      <c r="J773" s="515"/>
      <c r="K773" s="527" t="s">
        <v>161</v>
      </c>
      <c r="L773" s="528"/>
      <c r="M773" s="528"/>
      <c r="N773" s="528"/>
      <c r="O773" s="529"/>
      <c r="P773" s="516" t="s">
        <v>161</v>
      </c>
      <c r="Q773" s="517"/>
      <c r="R773" s="517"/>
      <c r="S773" s="517"/>
      <c r="T773" s="517"/>
      <c r="U773" s="517"/>
      <c r="V773" s="517"/>
      <c r="W773" s="517"/>
      <c r="X773" s="518"/>
      <c r="Y773" s="519">
        <v>0</v>
      </c>
      <c r="Z773" s="520"/>
      <c r="AA773" s="520"/>
      <c r="AB773" s="521">
        <v>0</v>
      </c>
      <c r="AC773" s="522"/>
      <c r="AD773" s="523"/>
      <c r="AE773" s="524" t="s">
        <v>161</v>
      </c>
      <c r="AF773" s="525"/>
      <c r="AG773" s="525"/>
      <c r="AH773" s="525"/>
      <c r="AI773" s="525"/>
      <c r="AJ773" s="525"/>
      <c r="AK773" s="525"/>
      <c r="AL773" s="525"/>
      <c r="AM773" s="526"/>
    </row>
    <row r="774" spans="1:39" ht="39.950000000000003" customHeight="1" x14ac:dyDescent="0.25">
      <c r="A774" s="89">
        <f t="shared" si="11"/>
        <v>762</v>
      </c>
      <c r="B774" s="511" t="s">
        <v>374</v>
      </c>
      <c r="C774" s="512"/>
      <c r="D774" s="513"/>
      <c r="E774" s="514"/>
      <c r="F774" s="514"/>
      <c r="G774" s="514"/>
      <c r="H774" s="514"/>
      <c r="I774" s="514"/>
      <c r="J774" s="515"/>
      <c r="K774" s="527" t="s">
        <v>161</v>
      </c>
      <c r="L774" s="528"/>
      <c r="M774" s="528"/>
      <c r="N774" s="528"/>
      <c r="O774" s="529"/>
      <c r="P774" s="516" t="s">
        <v>161</v>
      </c>
      <c r="Q774" s="517"/>
      <c r="R774" s="517"/>
      <c r="S774" s="517"/>
      <c r="T774" s="517"/>
      <c r="U774" s="517"/>
      <c r="V774" s="517"/>
      <c r="W774" s="517"/>
      <c r="X774" s="518"/>
      <c r="Y774" s="519">
        <v>0</v>
      </c>
      <c r="Z774" s="520"/>
      <c r="AA774" s="520"/>
      <c r="AB774" s="521">
        <v>0</v>
      </c>
      <c r="AC774" s="522"/>
      <c r="AD774" s="523"/>
      <c r="AE774" s="524" t="s">
        <v>161</v>
      </c>
      <c r="AF774" s="525"/>
      <c r="AG774" s="525"/>
      <c r="AH774" s="525"/>
      <c r="AI774" s="525"/>
      <c r="AJ774" s="525"/>
      <c r="AK774" s="525"/>
      <c r="AL774" s="525"/>
      <c r="AM774" s="526"/>
    </row>
    <row r="775" spans="1:39" ht="39.950000000000003" customHeight="1" x14ac:dyDescent="0.25">
      <c r="A775" s="89">
        <f t="shared" si="11"/>
        <v>763</v>
      </c>
      <c r="B775" s="511" t="s">
        <v>374</v>
      </c>
      <c r="C775" s="512"/>
      <c r="D775" s="513"/>
      <c r="E775" s="514"/>
      <c r="F775" s="514"/>
      <c r="G775" s="514"/>
      <c r="H775" s="514"/>
      <c r="I775" s="514"/>
      <c r="J775" s="515"/>
      <c r="K775" s="527" t="s">
        <v>161</v>
      </c>
      <c r="L775" s="528"/>
      <c r="M775" s="528"/>
      <c r="N775" s="528"/>
      <c r="O775" s="529"/>
      <c r="P775" s="516" t="s">
        <v>161</v>
      </c>
      <c r="Q775" s="517"/>
      <c r="R775" s="517"/>
      <c r="S775" s="517"/>
      <c r="T775" s="517"/>
      <c r="U775" s="517"/>
      <c r="V775" s="517"/>
      <c r="W775" s="517"/>
      <c r="X775" s="518"/>
      <c r="Y775" s="519">
        <v>0</v>
      </c>
      <c r="Z775" s="520"/>
      <c r="AA775" s="520"/>
      <c r="AB775" s="521">
        <v>0</v>
      </c>
      <c r="AC775" s="522"/>
      <c r="AD775" s="523"/>
      <c r="AE775" s="524" t="s">
        <v>161</v>
      </c>
      <c r="AF775" s="525"/>
      <c r="AG775" s="525"/>
      <c r="AH775" s="525"/>
      <c r="AI775" s="525"/>
      <c r="AJ775" s="525"/>
      <c r="AK775" s="525"/>
      <c r="AL775" s="525"/>
      <c r="AM775" s="526"/>
    </row>
    <row r="776" spans="1:39" ht="39.950000000000003" customHeight="1" x14ac:dyDescent="0.25">
      <c r="A776" s="89">
        <f t="shared" si="11"/>
        <v>764</v>
      </c>
      <c r="B776" s="511" t="s">
        <v>374</v>
      </c>
      <c r="C776" s="512"/>
      <c r="D776" s="513"/>
      <c r="E776" s="514"/>
      <c r="F776" s="514"/>
      <c r="G776" s="514"/>
      <c r="H776" s="514"/>
      <c r="I776" s="514"/>
      <c r="J776" s="515"/>
      <c r="K776" s="527" t="s">
        <v>161</v>
      </c>
      <c r="L776" s="528"/>
      <c r="M776" s="528"/>
      <c r="N776" s="528"/>
      <c r="O776" s="529"/>
      <c r="P776" s="516" t="s">
        <v>161</v>
      </c>
      <c r="Q776" s="517"/>
      <c r="R776" s="517"/>
      <c r="S776" s="517"/>
      <c r="T776" s="517"/>
      <c r="U776" s="517"/>
      <c r="V776" s="517"/>
      <c r="W776" s="517"/>
      <c r="X776" s="518"/>
      <c r="Y776" s="519">
        <v>0</v>
      </c>
      <c r="Z776" s="520"/>
      <c r="AA776" s="520"/>
      <c r="AB776" s="521">
        <v>0</v>
      </c>
      <c r="AC776" s="522"/>
      <c r="AD776" s="523"/>
      <c r="AE776" s="524" t="s">
        <v>161</v>
      </c>
      <c r="AF776" s="525"/>
      <c r="AG776" s="525"/>
      <c r="AH776" s="525"/>
      <c r="AI776" s="525"/>
      <c r="AJ776" s="525"/>
      <c r="AK776" s="525"/>
      <c r="AL776" s="525"/>
      <c r="AM776" s="526"/>
    </row>
    <row r="777" spans="1:39" ht="39.950000000000003" customHeight="1" x14ac:dyDescent="0.25">
      <c r="A777" s="89">
        <f t="shared" si="11"/>
        <v>765</v>
      </c>
      <c r="B777" s="511" t="s">
        <v>374</v>
      </c>
      <c r="C777" s="512"/>
      <c r="D777" s="513"/>
      <c r="E777" s="514"/>
      <c r="F777" s="514"/>
      <c r="G777" s="514"/>
      <c r="H777" s="514"/>
      <c r="I777" s="514"/>
      <c r="J777" s="515"/>
      <c r="K777" s="527" t="s">
        <v>161</v>
      </c>
      <c r="L777" s="528"/>
      <c r="M777" s="528"/>
      <c r="N777" s="528"/>
      <c r="O777" s="529"/>
      <c r="P777" s="516" t="s">
        <v>161</v>
      </c>
      <c r="Q777" s="517"/>
      <c r="R777" s="517"/>
      <c r="S777" s="517"/>
      <c r="T777" s="517"/>
      <c r="U777" s="517"/>
      <c r="V777" s="517"/>
      <c r="W777" s="517"/>
      <c r="X777" s="518"/>
      <c r="Y777" s="519">
        <v>0</v>
      </c>
      <c r="Z777" s="520"/>
      <c r="AA777" s="520"/>
      <c r="AB777" s="521">
        <v>0</v>
      </c>
      <c r="AC777" s="522"/>
      <c r="AD777" s="523"/>
      <c r="AE777" s="524" t="s">
        <v>161</v>
      </c>
      <c r="AF777" s="525"/>
      <c r="AG777" s="525"/>
      <c r="AH777" s="525"/>
      <c r="AI777" s="525"/>
      <c r="AJ777" s="525"/>
      <c r="AK777" s="525"/>
      <c r="AL777" s="525"/>
      <c r="AM777" s="526"/>
    </row>
    <row r="778" spans="1:39" ht="39.950000000000003" customHeight="1" x14ac:dyDescent="0.25">
      <c r="A778" s="89">
        <f t="shared" si="11"/>
        <v>766</v>
      </c>
      <c r="B778" s="511" t="s">
        <v>374</v>
      </c>
      <c r="C778" s="512"/>
      <c r="D778" s="513"/>
      <c r="E778" s="514"/>
      <c r="F778" s="514"/>
      <c r="G778" s="514"/>
      <c r="H778" s="514"/>
      <c r="I778" s="514"/>
      <c r="J778" s="515"/>
      <c r="K778" s="527" t="s">
        <v>161</v>
      </c>
      <c r="L778" s="528"/>
      <c r="M778" s="528"/>
      <c r="N778" s="528"/>
      <c r="O778" s="529"/>
      <c r="P778" s="516" t="s">
        <v>161</v>
      </c>
      <c r="Q778" s="517"/>
      <c r="R778" s="517"/>
      <c r="S778" s="517"/>
      <c r="T778" s="517"/>
      <c r="U778" s="517"/>
      <c r="V778" s="517"/>
      <c r="W778" s="517"/>
      <c r="X778" s="518"/>
      <c r="Y778" s="519">
        <v>0</v>
      </c>
      <c r="Z778" s="520"/>
      <c r="AA778" s="520"/>
      <c r="AB778" s="521">
        <v>0</v>
      </c>
      <c r="AC778" s="522"/>
      <c r="AD778" s="523"/>
      <c r="AE778" s="524" t="s">
        <v>161</v>
      </c>
      <c r="AF778" s="525"/>
      <c r="AG778" s="525"/>
      <c r="AH778" s="525"/>
      <c r="AI778" s="525"/>
      <c r="AJ778" s="525"/>
      <c r="AK778" s="525"/>
      <c r="AL778" s="525"/>
      <c r="AM778" s="526"/>
    </row>
    <row r="779" spans="1:39" ht="39.950000000000003" customHeight="1" x14ac:dyDescent="0.25">
      <c r="A779" s="89">
        <f t="shared" si="11"/>
        <v>767</v>
      </c>
      <c r="B779" s="511" t="s">
        <v>374</v>
      </c>
      <c r="C779" s="512"/>
      <c r="D779" s="513"/>
      <c r="E779" s="514"/>
      <c r="F779" s="514"/>
      <c r="G779" s="514"/>
      <c r="H779" s="514"/>
      <c r="I779" s="514"/>
      <c r="J779" s="515"/>
      <c r="K779" s="527" t="s">
        <v>161</v>
      </c>
      <c r="L779" s="528"/>
      <c r="M779" s="528"/>
      <c r="N779" s="528"/>
      <c r="O779" s="529"/>
      <c r="P779" s="516" t="s">
        <v>161</v>
      </c>
      <c r="Q779" s="517"/>
      <c r="R779" s="517"/>
      <c r="S779" s="517"/>
      <c r="T779" s="517"/>
      <c r="U779" s="517"/>
      <c r="V779" s="517"/>
      <c r="W779" s="517"/>
      <c r="X779" s="518"/>
      <c r="Y779" s="519">
        <v>0</v>
      </c>
      <c r="Z779" s="520"/>
      <c r="AA779" s="520"/>
      <c r="AB779" s="521">
        <v>0</v>
      </c>
      <c r="AC779" s="522"/>
      <c r="AD779" s="523"/>
      <c r="AE779" s="524" t="s">
        <v>161</v>
      </c>
      <c r="AF779" s="525"/>
      <c r="AG779" s="525"/>
      <c r="AH779" s="525"/>
      <c r="AI779" s="525"/>
      <c r="AJ779" s="525"/>
      <c r="AK779" s="525"/>
      <c r="AL779" s="525"/>
      <c r="AM779" s="526"/>
    </row>
    <row r="780" spans="1:39" ht="39.950000000000003" customHeight="1" x14ac:dyDescent="0.25">
      <c r="A780" s="89">
        <f t="shared" si="11"/>
        <v>768</v>
      </c>
      <c r="B780" s="511" t="s">
        <v>374</v>
      </c>
      <c r="C780" s="512"/>
      <c r="D780" s="513"/>
      <c r="E780" s="514"/>
      <c r="F780" s="514"/>
      <c r="G780" s="514"/>
      <c r="H780" s="514"/>
      <c r="I780" s="514"/>
      <c r="J780" s="515"/>
      <c r="K780" s="527" t="s">
        <v>161</v>
      </c>
      <c r="L780" s="528"/>
      <c r="M780" s="528"/>
      <c r="N780" s="528"/>
      <c r="O780" s="529"/>
      <c r="P780" s="516" t="s">
        <v>161</v>
      </c>
      <c r="Q780" s="517"/>
      <c r="R780" s="517"/>
      <c r="S780" s="517"/>
      <c r="T780" s="517"/>
      <c r="U780" s="517"/>
      <c r="V780" s="517"/>
      <c r="W780" s="517"/>
      <c r="X780" s="518"/>
      <c r="Y780" s="519">
        <v>0</v>
      </c>
      <c r="Z780" s="520"/>
      <c r="AA780" s="520"/>
      <c r="AB780" s="521">
        <v>0</v>
      </c>
      <c r="AC780" s="522"/>
      <c r="AD780" s="523"/>
      <c r="AE780" s="524" t="s">
        <v>161</v>
      </c>
      <c r="AF780" s="525"/>
      <c r="AG780" s="525"/>
      <c r="AH780" s="525"/>
      <c r="AI780" s="525"/>
      <c r="AJ780" s="525"/>
      <c r="AK780" s="525"/>
      <c r="AL780" s="525"/>
      <c r="AM780" s="526"/>
    </row>
    <row r="781" spans="1:39" ht="39.950000000000003" customHeight="1" x14ac:dyDescent="0.25">
      <c r="A781" s="89">
        <f t="shared" si="11"/>
        <v>769</v>
      </c>
      <c r="B781" s="511" t="s">
        <v>374</v>
      </c>
      <c r="C781" s="512"/>
      <c r="D781" s="513"/>
      <c r="E781" s="514"/>
      <c r="F781" s="514"/>
      <c r="G781" s="514"/>
      <c r="H781" s="514"/>
      <c r="I781" s="514"/>
      <c r="J781" s="515"/>
      <c r="K781" s="527" t="s">
        <v>161</v>
      </c>
      <c r="L781" s="528"/>
      <c r="M781" s="528"/>
      <c r="N781" s="528"/>
      <c r="O781" s="529"/>
      <c r="P781" s="516" t="s">
        <v>161</v>
      </c>
      <c r="Q781" s="517"/>
      <c r="R781" s="517"/>
      <c r="S781" s="517"/>
      <c r="T781" s="517"/>
      <c r="U781" s="517"/>
      <c r="V781" s="517"/>
      <c r="W781" s="517"/>
      <c r="X781" s="518"/>
      <c r="Y781" s="519">
        <v>0</v>
      </c>
      <c r="Z781" s="520"/>
      <c r="AA781" s="520"/>
      <c r="AB781" s="521">
        <v>0</v>
      </c>
      <c r="AC781" s="522"/>
      <c r="AD781" s="523"/>
      <c r="AE781" s="524" t="s">
        <v>161</v>
      </c>
      <c r="AF781" s="525"/>
      <c r="AG781" s="525"/>
      <c r="AH781" s="525"/>
      <c r="AI781" s="525"/>
      <c r="AJ781" s="525"/>
      <c r="AK781" s="525"/>
      <c r="AL781" s="525"/>
      <c r="AM781" s="526"/>
    </row>
    <row r="782" spans="1:39" ht="39.950000000000003" customHeight="1" x14ac:dyDescent="0.25">
      <c r="A782" s="89">
        <f t="shared" si="11"/>
        <v>770</v>
      </c>
      <c r="B782" s="511" t="s">
        <v>374</v>
      </c>
      <c r="C782" s="512"/>
      <c r="D782" s="513"/>
      <c r="E782" s="514"/>
      <c r="F782" s="514"/>
      <c r="G782" s="514"/>
      <c r="H782" s="514"/>
      <c r="I782" s="514"/>
      <c r="J782" s="515"/>
      <c r="K782" s="527" t="s">
        <v>161</v>
      </c>
      <c r="L782" s="528"/>
      <c r="M782" s="528"/>
      <c r="N782" s="528"/>
      <c r="O782" s="529"/>
      <c r="P782" s="516" t="s">
        <v>161</v>
      </c>
      <c r="Q782" s="517"/>
      <c r="R782" s="517"/>
      <c r="S782" s="517"/>
      <c r="T782" s="517"/>
      <c r="U782" s="517"/>
      <c r="V782" s="517"/>
      <c r="W782" s="517"/>
      <c r="X782" s="518"/>
      <c r="Y782" s="519">
        <v>0</v>
      </c>
      <c r="Z782" s="520"/>
      <c r="AA782" s="520"/>
      <c r="AB782" s="521">
        <v>0</v>
      </c>
      <c r="AC782" s="522"/>
      <c r="AD782" s="523"/>
      <c r="AE782" s="524" t="s">
        <v>161</v>
      </c>
      <c r="AF782" s="525"/>
      <c r="AG782" s="525"/>
      <c r="AH782" s="525"/>
      <c r="AI782" s="525"/>
      <c r="AJ782" s="525"/>
      <c r="AK782" s="525"/>
      <c r="AL782" s="525"/>
      <c r="AM782" s="526"/>
    </row>
    <row r="783" spans="1:39" ht="39.950000000000003" customHeight="1" x14ac:dyDescent="0.25">
      <c r="A783" s="89">
        <f t="shared" ref="A783:A846" si="12">ROW(A771)</f>
        <v>771</v>
      </c>
      <c r="B783" s="511" t="s">
        <v>374</v>
      </c>
      <c r="C783" s="512"/>
      <c r="D783" s="513"/>
      <c r="E783" s="514"/>
      <c r="F783" s="514"/>
      <c r="G783" s="514"/>
      <c r="H783" s="514"/>
      <c r="I783" s="514"/>
      <c r="J783" s="515"/>
      <c r="K783" s="527" t="s">
        <v>161</v>
      </c>
      <c r="L783" s="528"/>
      <c r="M783" s="528"/>
      <c r="N783" s="528"/>
      <c r="O783" s="529"/>
      <c r="P783" s="516" t="s">
        <v>161</v>
      </c>
      <c r="Q783" s="517"/>
      <c r="R783" s="517"/>
      <c r="S783" s="517"/>
      <c r="T783" s="517"/>
      <c r="U783" s="517"/>
      <c r="V783" s="517"/>
      <c r="W783" s="517"/>
      <c r="X783" s="518"/>
      <c r="Y783" s="519">
        <v>0</v>
      </c>
      <c r="Z783" s="520"/>
      <c r="AA783" s="520"/>
      <c r="AB783" s="521">
        <v>0</v>
      </c>
      <c r="AC783" s="522"/>
      <c r="AD783" s="523"/>
      <c r="AE783" s="524" t="s">
        <v>161</v>
      </c>
      <c r="AF783" s="525"/>
      <c r="AG783" s="525"/>
      <c r="AH783" s="525"/>
      <c r="AI783" s="525"/>
      <c r="AJ783" s="525"/>
      <c r="AK783" s="525"/>
      <c r="AL783" s="525"/>
      <c r="AM783" s="526"/>
    </row>
    <row r="784" spans="1:39" ht="39.950000000000003" customHeight="1" x14ac:dyDescent="0.25">
      <c r="A784" s="89">
        <f t="shared" si="12"/>
        <v>772</v>
      </c>
      <c r="B784" s="511" t="s">
        <v>374</v>
      </c>
      <c r="C784" s="512"/>
      <c r="D784" s="513"/>
      <c r="E784" s="514"/>
      <c r="F784" s="514"/>
      <c r="G784" s="514"/>
      <c r="H784" s="514"/>
      <c r="I784" s="514"/>
      <c r="J784" s="515"/>
      <c r="K784" s="527" t="s">
        <v>161</v>
      </c>
      <c r="L784" s="528"/>
      <c r="M784" s="528"/>
      <c r="N784" s="528"/>
      <c r="O784" s="529"/>
      <c r="P784" s="516" t="s">
        <v>161</v>
      </c>
      <c r="Q784" s="517"/>
      <c r="R784" s="517"/>
      <c r="S784" s="517"/>
      <c r="T784" s="517"/>
      <c r="U784" s="517"/>
      <c r="V784" s="517"/>
      <c r="W784" s="517"/>
      <c r="X784" s="518"/>
      <c r="Y784" s="519">
        <v>0</v>
      </c>
      <c r="Z784" s="520"/>
      <c r="AA784" s="520"/>
      <c r="AB784" s="521">
        <v>0</v>
      </c>
      <c r="AC784" s="522"/>
      <c r="AD784" s="523"/>
      <c r="AE784" s="524" t="s">
        <v>161</v>
      </c>
      <c r="AF784" s="525"/>
      <c r="AG784" s="525"/>
      <c r="AH784" s="525"/>
      <c r="AI784" s="525"/>
      <c r="AJ784" s="525"/>
      <c r="AK784" s="525"/>
      <c r="AL784" s="525"/>
      <c r="AM784" s="526"/>
    </row>
    <row r="785" spans="1:39" ht="39.950000000000003" customHeight="1" x14ac:dyDescent="0.25">
      <c r="A785" s="89">
        <f t="shared" si="12"/>
        <v>773</v>
      </c>
      <c r="B785" s="511" t="s">
        <v>374</v>
      </c>
      <c r="C785" s="512"/>
      <c r="D785" s="513"/>
      <c r="E785" s="514"/>
      <c r="F785" s="514"/>
      <c r="G785" s="514"/>
      <c r="H785" s="514"/>
      <c r="I785" s="514"/>
      <c r="J785" s="515"/>
      <c r="K785" s="527" t="s">
        <v>161</v>
      </c>
      <c r="L785" s="528"/>
      <c r="M785" s="528"/>
      <c r="N785" s="528"/>
      <c r="O785" s="529"/>
      <c r="P785" s="516" t="s">
        <v>161</v>
      </c>
      <c r="Q785" s="517"/>
      <c r="R785" s="517"/>
      <c r="S785" s="517"/>
      <c r="T785" s="517"/>
      <c r="U785" s="517"/>
      <c r="V785" s="517"/>
      <c r="W785" s="517"/>
      <c r="X785" s="518"/>
      <c r="Y785" s="519">
        <v>0</v>
      </c>
      <c r="Z785" s="520"/>
      <c r="AA785" s="520"/>
      <c r="AB785" s="521">
        <v>0</v>
      </c>
      <c r="AC785" s="522"/>
      <c r="AD785" s="523"/>
      <c r="AE785" s="524" t="s">
        <v>161</v>
      </c>
      <c r="AF785" s="525"/>
      <c r="AG785" s="525"/>
      <c r="AH785" s="525"/>
      <c r="AI785" s="525"/>
      <c r="AJ785" s="525"/>
      <c r="AK785" s="525"/>
      <c r="AL785" s="525"/>
      <c r="AM785" s="526"/>
    </row>
    <row r="786" spans="1:39" ht="39.950000000000003" customHeight="1" x14ac:dyDescent="0.25">
      <c r="A786" s="89">
        <f t="shared" si="12"/>
        <v>774</v>
      </c>
      <c r="B786" s="511" t="s">
        <v>374</v>
      </c>
      <c r="C786" s="512"/>
      <c r="D786" s="513"/>
      <c r="E786" s="514"/>
      <c r="F786" s="514"/>
      <c r="G786" s="514"/>
      <c r="H786" s="514"/>
      <c r="I786" s="514"/>
      <c r="J786" s="515"/>
      <c r="K786" s="527" t="s">
        <v>161</v>
      </c>
      <c r="L786" s="528"/>
      <c r="M786" s="528"/>
      <c r="N786" s="528"/>
      <c r="O786" s="529"/>
      <c r="P786" s="516" t="s">
        <v>161</v>
      </c>
      <c r="Q786" s="517"/>
      <c r="R786" s="517"/>
      <c r="S786" s="517"/>
      <c r="T786" s="517"/>
      <c r="U786" s="517"/>
      <c r="V786" s="517"/>
      <c r="W786" s="517"/>
      <c r="X786" s="518"/>
      <c r="Y786" s="519">
        <v>0</v>
      </c>
      <c r="Z786" s="520"/>
      <c r="AA786" s="520"/>
      <c r="AB786" s="521">
        <v>0</v>
      </c>
      <c r="AC786" s="522"/>
      <c r="AD786" s="523"/>
      <c r="AE786" s="524" t="s">
        <v>161</v>
      </c>
      <c r="AF786" s="525"/>
      <c r="AG786" s="525"/>
      <c r="AH786" s="525"/>
      <c r="AI786" s="525"/>
      <c r="AJ786" s="525"/>
      <c r="AK786" s="525"/>
      <c r="AL786" s="525"/>
      <c r="AM786" s="526"/>
    </row>
    <row r="787" spans="1:39" ht="39.950000000000003" customHeight="1" x14ac:dyDescent="0.25">
      <c r="A787" s="89">
        <f t="shared" si="12"/>
        <v>775</v>
      </c>
      <c r="B787" s="511" t="s">
        <v>374</v>
      </c>
      <c r="C787" s="512"/>
      <c r="D787" s="513"/>
      <c r="E787" s="514"/>
      <c r="F787" s="514"/>
      <c r="G787" s="514"/>
      <c r="H787" s="514"/>
      <c r="I787" s="514"/>
      <c r="J787" s="515"/>
      <c r="K787" s="527" t="s">
        <v>161</v>
      </c>
      <c r="L787" s="528"/>
      <c r="M787" s="528"/>
      <c r="N787" s="528"/>
      <c r="O787" s="529"/>
      <c r="P787" s="516" t="s">
        <v>161</v>
      </c>
      <c r="Q787" s="517"/>
      <c r="R787" s="517"/>
      <c r="S787" s="517"/>
      <c r="T787" s="517"/>
      <c r="U787" s="517"/>
      <c r="V787" s="517"/>
      <c r="W787" s="517"/>
      <c r="X787" s="518"/>
      <c r="Y787" s="519">
        <v>0</v>
      </c>
      <c r="Z787" s="520"/>
      <c r="AA787" s="520"/>
      <c r="AB787" s="521">
        <v>0</v>
      </c>
      <c r="AC787" s="522"/>
      <c r="AD787" s="523"/>
      <c r="AE787" s="524" t="s">
        <v>161</v>
      </c>
      <c r="AF787" s="525"/>
      <c r="AG787" s="525"/>
      <c r="AH787" s="525"/>
      <c r="AI787" s="525"/>
      <c r="AJ787" s="525"/>
      <c r="AK787" s="525"/>
      <c r="AL787" s="525"/>
      <c r="AM787" s="526"/>
    </row>
    <row r="788" spans="1:39" ht="39.950000000000003" customHeight="1" x14ac:dyDescent="0.25">
      <c r="A788" s="89">
        <f t="shared" si="12"/>
        <v>776</v>
      </c>
      <c r="B788" s="511" t="s">
        <v>374</v>
      </c>
      <c r="C788" s="512"/>
      <c r="D788" s="513"/>
      <c r="E788" s="514"/>
      <c r="F788" s="514"/>
      <c r="G788" s="514"/>
      <c r="H788" s="514"/>
      <c r="I788" s="514"/>
      <c r="J788" s="515"/>
      <c r="K788" s="527" t="s">
        <v>161</v>
      </c>
      <c r="L788" s="528"/>
      <c r="M788" s="528"/>
      <c r="N788" s="528"/>
      <c r="O788" s="529"/>
      <c r="P788" s="516" t="s">
        <v>161</v>
      </c>
      <c r="Q788" s="517"/>
      <c r="R788" s="517"/>
      <c r="S788" s="517"/>
      <c r="T788" s="517"/>
      <c r="U788" s="517"/>
      <c r="V788" s="517"/>
      <c r="W788" s="517"/>
      <c r="X788" s="518"/>
      <c r="Y788" s="519">
        <v>0</v>
      </c>
      <c r="Z788" s="520"/>
      <c r="AA788" s="520"/>
      <c r="AB788" s="521">
        <v>0</v>
      </c>
      <c r="AC788" s="522"/>
      <c r="AD788" s="523"/>
      <c r="AE788" s="524" t="s">
        <v>161</v>
      </c>
      <c r="AF788" s="525"/>
      <c r="AG788" s="525"/>
      <c r="AH788" s="525"/>
      <c r="AI788" s="525"/>
      <c r="AJ788" s="525"/>
      <c r="AK788" s="525"/>
      <c r="AL788" s="525"/>
      <c r="AM788" s="526"/>
    </row>
    <row r="789" spans="1:39" ht="39.950000000000003" customHeight="1" x14ac:dyDescent="0.25">
      <c r="A789" s="89">
        <f t="shared" si="12"/>
        <v>777</v>
      </c>
      <c r="B789" s="511" t="s">
        <v>374</v>
      </c>
      <c r="C789" s="512"/>
      <c r="D789" s="513"/>
      <c r="E789" s="514"/>
      <c r="F789" s="514"/>
      <c r="G789" s="514"/>
      <c r="H789" s="514"/>
      <c r="I789" s="514"/>
      <c r="J789" s="515"/>
      <c r="K789" s="527" t="s">
        <v>161</v>
      </c>
      <c r="L789" s="528"/>
      <c r="M789" s="528"/>
      <c r="N789" s="528"/>
      <c r="O789" s="529"/>
      <c r="P789" s="516" t="s">
        <v>161</v>
      </c>
      <c r="Q789" s="517"/>
      <c r="R789" s="517"/>
      <c r="S789" s="517"/>
      <c r="T789" s="517"/>
      <c r="U789" s="517"/>
      <c r="V789" s="517"/>
      <c r="W789" s="517"/>
      <c r="X789" s="518"/>
      <c r="Y789" s="519">
        <v>0</v>
      </c>
      <c r="Z789" s="520"/>
      <c r="AA789" s="520"/>
      <c r="AB789" s="521">
        <v>0</v>
      </c>
      <c r="AC789" s="522"/>
      <c r="AD789" s="523"/>
      <c r="AE789" s="524" t="s">
        <v>161</v>
      </c>
      <c r="AF789" s="525"/>
      <c r="AG789" s="525"/>
      <c r="AH789" s="525"/>
      <c r="AI789" s="525"/>
      <c r="AJ789" s="525"/>
      <c r="AK789" s="525"/>
      <c r="AL789" s="525"/>
      <c r="AM789" s="526"/>
    </row>
    <row r="790" spans="1:39" ht="39.950000000000003" customHeight="1" x14ac:dyDescent="0.25">
      <c r="A790" s="89">
        <f t="shared" si="12"/>
        <v>778</v>
      </c>
      <c r="B790" s="511" t="s">
        <v>374</v>
      </c>
      <c r="C790" s="512"/>
      <c r="D790" s="513"/>
      <c r="E790" s="514"/>
      <c r="F790" s="514"/>
      <c r="G790" s="514"/>
      <c r="H790" s="514"/>
      <c r="I790" s="514"/>
      <c r="J790" s="515"/>
      <c r="K790" s="527" t="s">
        <v>161</v>
      </c>
      <c r="L790" s="528"/>
      <c r="M790" s="528"/>
      <c r="N790" s="528"/>
      <c r="O790" s="529"/>
      <c r="P790" s="516" t="s">
        <v>161</v>
      </c>
      <c r="Q790" s="517"/>
      <c r="R790" s="517"/>
      <c r="S790" s="517"/>
      <c r="T790" s="517"/>
      <c r="U790" s="517"/>
      <c r="V790" s="517"/>
      <c r="W790" s="517"/>
      <c r="X790" s="518"/>
      <c r="Y790" s="519">
        <v>0</v>
      </c>
      <c r="Z790" s="520"/>
      <c r="AA790" s="520"/>
      <c r="AB790" s="521">
        <v>0</v>
      </c>
      <c r="AC790" s="522"/>
      <c r="AD790" s="523"/>
      <c r="AE790" s="524" t="s">
        <v>161</v>
      </c>
      <c r="AF790" s="525"/>
      <c r="AG790" s="525"/>
      <c r="AH790" s="525"/>
      <c r="AI790" s="525"/>
      <c r="AJ790" s="525"/>
      <c r="AK790" s="525"/>
      <c r="AL790" s="525"/>
      <c r="AM790" s="526"/>
    </row>
    <row r="791" spans="1:39" ht="39.950000000000003" customHeight="1" x14ac:dyDescent="0.25">
      <c r="A791" s="89">
        <f t="shared" si="12"/>
        <v>779</v>
      </c>
      <c r="B791" s="511" t="s">
        <v>374</v>
      </c>
      <c r="C791" s="512"/>
      <c r="D791" s="513"/>
      <c r="E791" s="514"/>
      <c r="F791" s="514"/>
      <c r="G791" s="514"/>
      <c r="H791" s="514"/>
      <c r="I791" s="514"/>
      <c r="J791" s="515"/>
      <c r="K791" s="527" t="s">
        <v>161</v>
      </c>
      <c r="L791" s="528"/>
      <c r="M791" s="528"/>
      <c r="N791" s="528"/>
      <c r="O791" s="529"/>
      <c r="P791" s="516" t="s">
        <v>161</v>
      </c>
      <c r="Q791" s="517"/>
      <c r="R791" s="517"/>
      <c r="S791" s="517"/>
      <c r="T791" s="517"/>
      <c r="U791" s="517"/>
      <c r="V791" s="517"/>
      <c r="W791" s="517"/>
      <c r="X791" s="518"/>
      <c r="Y791" s="519">
        <v>0</v>
      </c>
      <c r="Z791" s="520"/>
      <c r="AA791" s="520"/>
      <c r="AB791" s="521">
        <v>0</v>
      </c>
      <c r="AC791" s="522"/>
      <c r="AD791" s="523"/>
      <c r="AE791" s="524" t="s">
        <v>161</v>
      </c>
      <c r="AF791" s="525"/>
      <c r="AG791" s="525"/>
      <c r="AH791" s="525"/>
      <c r="AI791" s="525"/>
      <c r="AJ791" s="525"/>
      <c r="AK791" s="525"/>
      <c r="AL791" s="525"/>
      <c r="AM791" s="526"/>
    </row>
    <row r="792" spans="1:39" ht="39.950000000000003" customHeight="1" x14ac:dyDescent="0.25">
      <c r="A792" s="89">
        <f t="shared" si="12"/>
        <v>780</v>
      </c>
      <c r="B792" s="511" t="s">
        <v>374</v>
      </c>
      <c r="C792" s="512"/>
      <c r="D792" s="513"/>
      <c r="E792" s="514"/>
      <c r="F792" s="514"/>
      <c r="G792" s="514"/>
      <c r="H792" s="514"/>
      <c r="I792" s="514"/>
      <c r="J792" s="515"/>
      <c r="K792" s="527" t="s">
        <v>161</v>
      </c>
      <c r="L792" s="528"/>
      <c r="M792" s="528"/>
      <c r="N792" s="528"/>
      <c r="O792" s="529"/>
      <c r="P792" s="516" t="s">
        <v>161</v>
      </c>
      <c r="Q792" s="517"/>
      <c r="R792" s="517"/>
      <c r="S792" s="517"/>
      <c r="T792" s="517"/>
      <c r="U792" s="517"/>
      <c r="V792" s="517"/>
      <c r="W792" s="517"/>
      <c r="X792" s="518"/>
      <c r="Y792" s="519">
        <v>0</v>
      </c>
      <c r="Z792" s="520"/>
      <c r="AA792" s="520"/>
      <c r="AB792" s="521">
        <v>0</v>
      </c>
      <c r="AC792" s="522"/>
      <c r="AD792" s="523"/>
      <c r="AE792" s="524" t="s">
        <v>161</v>
      </c>
      <c r="AF792" s="525"/>
      <c r="AG792" s="525"/>
      <c r="AH792" s="525"/>
      <c r="AI792" s="525"/>
      <c r="AJ792" s="525"/>
      <c r="AK792" s="525"/>
      <c r="AL792" s="525"/>
      <c r="AM792" s="526"/>
    </row>
    <row r="793" spans="1:39" ht="39.950000000000003" customHeight="1" x14ac:dyDescent="0.25">
      <c r="A793" s="89">
        <f t="shared" si="12"/>
        <v>781</v>
      </c>
      <c r="B793" s="511" t="s">
        <v>374</v>
      </c>
      <c r="C793" s="512"/>
      <c r="D793" s="513"/>
      <c r="E793" s="514"/>
      <c r="F793" s="514"/>
      <c r="G793" s="514"/>
      <c r="H793" s="514"/>
      <c r="I793" s="514"/>
      <c r="J793" s="515"/>
      <c r="K793" s="527" t="s">
        <v>161</v>
      </c>
      <c r="L793" s="528"/>
      <c r="M793" s="528"/>
      <c r="N793" s="528"/>
      <c r="O793" s="529"/>
      <c r="P793" s="516" t="s">
        <v>161</v>
      </c>
      <c r="Q793" s="517"/>
      <c r="R793" s="517"/>
      <c r="S793" s="517"/>
      <c r="T793" s="517"/>
      <c r="U793" s="517"/>
      <c r="V793" s="517"/>
      <c r="W793" s="517"/>
      <c r="X793" s="518"/>
      <c r="Y793" s="519">
        <v>0</v>
      </c>
      <c r="Z793" s="520"/>
      <c r="AA793" s="520"/>
      <c r="AB793" s="521">
        <v>0</v>
      </c>
      <c r="AC793" s="522"/>
      <c r="AD793" s="523"/>
      <c r="AE793" s="524" t="s">
        <v>161</v>
      </c>
      <c r="AF793" s="525"/>
      <c r="AG793" s="525"/>
      <c r="AH793" s="525"/>
      <c r="AI793" s="525"/>
      <c r="AJ793" s="525"/>
      <c r="AK793" s="525"/>
      <c r="AL793" s="525"/>
      <c r="AM793" s="526"/>
    </row>
    <row r="794" spans="1:39" ht="39.950000000000003" customHeight="1" x14ac:dyDescent="0.25">
      <c r="A794" s="89">
        <f t="shared" si="12"/>
        <v>782</v>
      </c>
      <c r="B794" s="511" t="s">
        <v>374</v>
      </c>
      <c r="C794" s="512"/>
      <c r="D794" s="513"/>
      <c r="E794" s="514"/>
      <c r="F794" s="514"/>
      <c r="G794" s="514"/>
      <c r="H794" s="514"/>
      <c r="I794" s="514"/>
      <c r="J794" s="515"/>
      <c r="K794" s="527" t="s">
        <v>161</v>
      </c>
      <c r="L794" s="528"/>
      <c r="M794" s="528"/>
      <c r="N794" s="528"/>
      <c r="O794" s="529"/>
      <c r="P794" s="516" t="s">
        <v>161</v>
      </c>
      <c r="Q794" s="517"/>
      <c r="R794" s="517"/>
      <c r="S794" s="517"/>
      <c r="T794" s="517"/>
      <c r="U794" s="517"/>
      <c r="V794" s="517"/>
      <c r="W794" s="517"/>
      <c r="X794" s="518"/>
      <c r="Y794" s="519">
        <v>0</v>
      </c>
      <c r="Z794" s="520"/>
      <c r="AA794" s="520"/>
      <c r="AB794" s="521">
        <v>0</v>
      </c>
      <c r="AC794" s="522"/>
      <c r="AD794" s="523"/>
      <c r="AE794" s="524" t="s">
        <v>161</v>
      </c>
      <c r="AF794" s="525"/>
      <c r="AG794" s="525"/>
      <c r="AH794" s="525"/>
      <c r="AI794" s="525"/>
      <c r="AJ794" s="525"/>
      <c r="AK794" s="525"/>
      <c r="AL794" s="525"/>
      <c r="AM794" s="526"/>
    </row>
    <row r="795" spans="1:39" ht="39.950000000000003" customHeight="1" x14ac:dyDescent="0.25">
      <c r="A795" s="89">
        <f t="shared" si="12"/>
        <v>783</v>
      </c>
      <c r="B795" s="511" t="s">
        <v>374</v>
      </c>
      <c r="C795" s="512"/>
      <c r="D795" s="513"/>
      <c r="E795" s="514"/>
      <c r="F795" s="514"/>
      <c r="G795" s="514"/>
      <c r="H795" s="514"/>
      <c r="I795" s="514"/>
      <c r="J795" s="515"/>
      <c r="K795" s="527" t="s">
        <v>161</v>
      </c>
      <c r="L795" s="528"/>
      <c r="M795" s="528"/>
      <c r="N795" s="528"/>
      <c r="O795" s="529"/>
      <c r="P795" s="516" t="s">
        <v>161</v>
      </c>
      <c r="Q795" s="517"/>
      <c r="R795" s="517"/>
      <c r="S795" s="517"/>
      <c r="T795" s="517"/>
      <c r="U795" s="517"/>
      <c r="V795" s="517"/>
      <c r="W795" s="517"/>
      <c r="X795" s="518"/>
      <c r="Y795" s="519">
        <v>0</v>
      </c>
      <c r="Z795" s="520"/>
      <c r="AA795" s="520"/>
      <c r="AB795" s="521">
        <v>0</v>
      </c>
      <c r="AC795" s="522"/>
      <c r="AD795" s="523"/>
      <c r="AE795" s="524" t="s">
        <v>161</v>
      </c>
      <c r="AF795" s="525"/>
      <c r="AG795" s="525"/>
      <c r="AH795" s="525"/>
      <c r="AI795" s="525"/>
      <c r="AJ795" s="525"/>
      <c r="AK795" s="525"/>
      <c r="AL795" s="525"/>
      <c r="AM795" s="526"/>
    </row>
    <row r="796" spans="1:39" ht="39.950000000000003" customHeight="1" x14ac:dyDescent="0.25">
      <c r="A796" s="89">
        <f t="shared" si="12"/>
        <v>784</v>
      </c>
      <c r="B796" s="511" t="s">
        <v>374</v>
      </c>
      <c r="C796" s="512"/>
      <c r="D796" s="513"/>
      <c r="E796" s="514"/>
      <c r="F796" s="514"/>
      <c r="G796" s="514"/>
      <c r="H796" s="514"/>
      <c r="I796" s="514"/>
      <c r="J796" s="515"/>
      <c r="K796" s="527" t="s">
        <v>161</v>
      </c>
      <c r="L796" s="528"/>
      <c r="M796" s="528"/>
      <c r="N796" s="528"/>
      <c r="O796" s="529"/>
      <c r="P796" s="516" t="s">
        <v>161</v>
      </c>
      <c r="Q796" s="517"/>
      <c r="R796" s="517"/>
      <c r="S796" s="517"/>
      <c r="T796" s="517"/>
      <c r="U796" s="517"/>
      <c r="V796" s="517"/>
      <c r="W796" s="517"/>
      <c r="X796" s="518"/>
      <c r="Y796" s="519">
        <v>0</v>
      </c>
      <c r="Z796" s="520"/>
      <c r="AA796" s="520"/>
      <c r="AB796" s="521">
        <v>0</v>
      </c>
      <c r="AC796" s="522"/>
      <c r="AD796" s="523"/>
      <c r="AE796" s="524" t="s">
        <v>161</v>
      </c>
      <c r="AF796" s="525"/>
      <c r="AG796" s="525"/>
      <c r="AH796" s="525"/>
      <c r="AI796" s="525"/>
      <c r="AJ796" s="525"/>
      <c r="AK796" s="525"/>
      <c r="AL796" s="525"/>
      <c r="AM796" s="526"/>
    </row>
    <row r="797" spans="1:39" ht="39.950000000000003" customHeight="1" x14ac:dyDescent="0.25">
      <c r="A797" s="89">
        <f t="shared" si="12"/>
        <v>785</v>
      </c>
      <c r="B797" s="511" t="s">
        <v>374</v>
      </c>
      <c r="C797" s="512"/>
      <c r="D797" s="513"/>
      <c r="E797" s="514"/>
      <c r="F797" s="514"/>
      <c r="G797" s="514"/>
      <c r="H797" s="514"/>
      <c r="I797" s="514"/>
      <c r="J797" s="515"/>
      <c r="K797" s="527" t="s">
        <v>161</v>
      </c>
      <c r="L797" s="528"/>
      <c r="M797" s="528"/>
      <c r="N797" s="528"/>
      <c r="O797" s="529"/>
      <c r="P797" s="516" t="s">
        <v>161</v>
      </c>
      <c r="Q797" s="517"/>
      <c r="R797" s="517"/>
      <c r="S797" s="517"/>
      <c r="T797" s="517"/>
      <c r="U797" s="517"/>
      <c r="V797" s="517"/>
      <c r="W797" s="517"/>
      <c r="X797" s="518"/>
      <c r="Y797" s="519">
        <v>0</v>
      </c>
      <c r="Z797" s="520"/>
      <c r="AA797" s="520"/>
      <c r="AB797" s="521">
        <v>0</v>
      </c>
      <c r="AC797" s="522"/>
      <c r="AD797" s="523"/>
      <c r="AE797" s="524" t="s">
        <v>161</v>
      </c>
      <c r="AF797" s="525"/>
      <c r="AG797" s="525"/>
      <c r="AH797" s="525"/>
      <c r="AI797" s="525"/>
      <c r="AJ797" s="525"/>
      <c r="AK797" s="525"/>
      <c r="AL797" s="525"/>
      <c r="AM797" s="526"/>
    </row>
    <row r="798" spans="1:39" ht="39.950000000000003" customHeight="1" x14ac:dyDescent="0.25">
      <c r="A798" s="89">
        <f t="shared" si="12"/>
        <v>786</v>
      </c>
      <c r="B798" s="511" t="s">
        <v>374</v>
      </c>
      <c r="C798" s="512"/>
      <c r="D798" s="513"/>
      <c r="E798" s="514"/>
      <c r="F798" s="514"/>
      <c r="G798" s="514"/>
      <c r="H798" s="514"/>
      <c r="I798" s="514"/>
      <c r="J798" s="515"/>
      <c r="K798" s="527" t="s">
        <v>161</v>
      </c>
      <c r="L798" s="528"/>
      <c r="M798" s="528"/>
      <c r="N798" s="528"/>
      <c r="O798" s="529"/>
      <c r="P798" s="516" t="s">
        <v>161</v>
      </c>
      <c r="Q798" s="517"/>
      <c r="R798" s="517"/>
      <c r="S798" s="517"/>
      <c r="T798" s="517"/>
      <c r="U798" s="517"/>
      <c r="V798" s="517"/>
      <c r="W798" s="517"/>
      <c r="X798" s="518"/>
      <c r="Y798" s="519">
        <v>0</v>
      </c>
      <c r="Z798" s="520"/>
      <c r="AA798" s="520"/>
      <c r="AB798" s="521">
        <v>0</v>
      </c>
      <c r="AC798" s="522"/>
      <c r="AD798" s="523"/>
      <c r="AE798" s="524" t="s">
        <v>161</v>
      </c>
      <c r="AF798" s="525"/>
      <c r="AG798" s="525"/>
      <c r="AH798" s="525"/>
      <c r="AI798" s="525"/>
      <c r="AJ798" s="525"/>
      <c r="AK798" s="525"/>
      <c r="AL798" s="525"/>
      <c r="AM798" s="526"/>
    </row>
    <row r="799" spans="1:39" ht="39.950000000000003" customHeight="1" x14ac:dyDescent="0.25">
      <c r="A799" s="89">
        <f t="shared" si="12"/>
        <v>787</v>
      </c>
      <c r="B799" s="511" t="s">
        <v>374</v>
      </c>
      <c r="C799" s="512"/>
      <c r="D799" s="513"/>
      <c r="E799" s="514"/>
      <c r="F799" s="514"/>
      <c r="G799" s="514"/>
      <c r="H799" s="514"/>
      <c r="I799" s="514"/>
      <c r="J799" s="515"/>
      <c r="K799" s="527" t="s">
        <v>161</v>
      </c>
      <c r="L799" s="528"/>
      <c r="M799" s="528"/>
      <c r="N799" s="528"/>
      <c r="O799" s="529"/>
      <c r="P799" s="516" t="s">
        <v>161</v>
      </c>
      <c r="Q799" s="517"/>
      <c r="R799" s="517"/>
      <c r="S799" s="517"/>
      <c r="T799" s="517"/>
      <c r="U799" s="517"/>
      <c r="V799" s="517"/>
      <c r="W799" s="517"/>
      <c r="X799" s="518"/>
      <c r="Y799" s="519">
        <v>0</v>
      </c>
      <c r="Z799" s="520"/>
      <c r="AA799" s="520"/>
      <c r="AB799" s="521">
        <v>0</v>
      </c>
      <c r="AC799" s="522"/>
      <c r="AD799" s="523"/>
      <c r="AE799" s="524" t="s">
        <v>161</v>
      </c>
      <c r="AF799" s="525"/>
      <c r="AG799" s="525"/>
      <c r="AH799" s="525"/>
      <c r="AI799" s="525"/>
      <c r="AJ799" s="525"/>
      <c r="AK799" s="525"/>
      <c r="AL799" s="525"/>
      <c r="AM799" s="526"/>
    </row>
    <row r="800" spans="1:39" ht="39.950000000000003" customHeight="1" x14ac:dyDescent="0.25">
      <c r="A800" s="89">
        <f t="shared" si="12"/>
        <v>788</v>
      </c>
      <c r="B800" s="511" t="s">
        <v>374</v>
      </c>
      <c r="C800" s="512"/>
      <c r="D800" s="513"/>
      <c r="E800" s="514"/>
      <c r="F800" s="514"/>
      <c r="G800" s="514"/>
      <c r="H800" s="514"/>
      <c r="I800" s="514"/>
      <c r="J800" s="515"/>
      <c r="K800" s="527" t="s">
        <v>161</v>
      </c>
      <c r="L800" s="528"/>
      <c r="M800" s="528"/>
      <c r="N800" s="528"/>
      <c r="O800" s="529"/>
      <c r="P800" s="516" t="s">
        <v>161</v>
      </c>
      <c r="Q800" s="517"/>
      <c r="R800" s="517"/>
      <c r="S800" s="517"/>
      <c r="T800" s="517"/>
      <c r="U800" s="517"/>
      <c r="V800" s="517"/>
      <c r="W800" s="517"/>
      <c r="X800" s="518"/>
      <c r="Y800" s="519">
        <v>0</v>
      </c>
      <c r="Z800" s="520"/>
      <c r="AA800" s="520"/>
      <c r="AB800" s="521">
        <v>0</v>
      </c>
      <c r="AC800" s="522"/>
      <c r="AD800" s="523"/>
      <c r="AE800" s="524" t="s">
        <v>161</v>
      </c>
      <c r="AF800" s="525"/>
      <c r="AG800" s="525"/>
      <c r="AH800" s="525"/>
      <c r="AI800" s="525"/>
      <c r="AJ800" s="525"/>
      <c r="AK800" s="525"/>
      <c r="AL800" s="525"/>
      <c r="AM800" s="526"/>
    </row>
    <row r="801" spans="1:39" ht="39.950000000000003" customHeight="1" x14ac:dyDescent="0.25">
      <c r="A801" s="89">
        <f t="shared" si="12"/>
        <v>789</v>
      </c>
      <c r="B801" s="511" t="s">
        <v>374</v>
      </c>
      <c r="C801" s="512"/>
      <c r="D801" s="513"/>
      <c r="E801" s="514"/>
      <c r="F801" s="514"/>
      <c r="G801" s="514"/>
      <c r="H801" s="514"/>
      <c r="I801" s="514"/>
      <c r="J801" s="515"/>
      <c r="K801" s="527" t="s">
        <v>161</v>
      </c>
      <c r="L801" s="528"/>
      <c r="M801" s="528"/>
      <c r="N801" s="528"/>
      <c r="O801" s="529"/>
      <c r="P801" s="516" t="s">
        <v>161</v>
      </c>
      <c r="Q801" s="517"/>
      <c r="R801" s="517"/>
      <c r="S801" s="517"/>
      <c r="T801" s="517"/>
      <c r="U801" s="517"/>
      <c r="V801" s="517"/>
      <c r="W801" s="517"/>
      <c r="X801" s="518"/>
      <c r="Y801" s="519">
        <v>0</v>
      </c>
      <c r="Z801" s="520"/>
      <c r="AA801" s="520"/>
      <c r="AB801" s="521">
        <v>0</v>
      </c>
      <c r="AC801" s="522"/>
      <c r="AD801" s="523"/>
      <c r="AE801" s="524" t="s">
        <v>161</v>
      </c>
      <c r="AF801" s="525"/>
      <c r="AG801" s="525"/>
      <c r="AH801" s="525"/>
      <c r="AI801" s="525"/>
      <c r="AJ801" s="525"/>
      <c r="AK801" s="525"/>
      <c r="AL801" s="525"/>
      <c r="AM801" s="526"/>
    </row>
    <row r="802" spans="1:39" ht="39.950000000000003" customHeight="1" x14ac:dyDescent="0.25">
      <c r="A802" s="89">
        <f t="shared" si="12"/>
        <v>790</v>
      </c>
      <c r="B802" s="511" t="s">
        <v>374</v>
      </c>
      <c r="C802" s="512"/>
      <c r="D802" s="513"/>
      <c r="E802" s="514"/>
      <c r="F802" s="514"/>
      <c r="G802" s="514"/>
      <c r="H802" s="514"/>
      <c r="I802" s="514"/>
      <c r="J802" s="515"/>
      <c r="K802" s="527" t="s">
        <v>161</v>
      </c>
      <c r="L802" s="528"/>
      <c r="M802" s="528"/>
      <c r="N802" s="528"/>
      <c r="O802" s="529"/>
      <c r="P802" s="516" t="s">
        <v>161</v>
      </c>
      <c r="Q802" s="517"/>
      <c r="R802" s="517"/>
      <c r="S802" s="517"/>
      <c r="T802" s="517"/>
      <c r="U802" s="517"/>
      <c r="V802" s="517"/>
      <c r="W802" s="517"/>
      <c r="X802" s="518"/>
      <c r="Y802" s="519">
        <v>0</v>
      </c>
      <c r="Z802" s="520"/>
      <c r="AA802" s="520"/>
      <c r="AB802" s="521">
        <v>0</v>
      </c>
      <c r="AC802" s="522"/>
      <c r="AD802" s="523"/>
      <c r="AE802" s="524" t="s">
        <v>161</v>
      </c>
      <c r="AF802" s="525"/>
      <c r="AG802" s="525"/>
      <c r="AH802" s="525"/>
      <c r="AI802" s="525"/>
      <c r="AJ802" s="525"/>
      <c r="AK802" s="525"/>
      <c r="AL802" s="525"/>
      <c r="AM802" s="526"/>
    </row>
    <row r="803" spans="1:39" ht="39.950000000000003" customHeight="1" x14ac:dyDescent="0.25">
      <c r="A803" s="89">
        <f t="shared" si="12"/>
        <v>791</v>
      </c>
      <c r="B803" s="511" t="s">
        <v>374</v>
      </c>
      <c r="C803" s="512"/>
      <c r="D803" s="513"/>
      <c r="E803" s="514"/>
      <c r="F803" s="514"/>
      <c r="G803" s="514"/>
      <c r="H803" s="514"/>
      <c r="I803" s="514"/>
      <c r="J803" s="515"/>
      <c r="K803" s="527" t="s">
        <v>161</v>
      </c>
      <c r="L803" s="528"/>
      <c r="M803" s="528"/>
      <c r="N803" s="528"/>
      <c r="O803" s="529"/>
      <c r="P803" s="516" t="s">
        <v>161</v>
      </c>
      <c r="Q803" s="517"/>
      <c r="R803" s="517"/>
      <c r="S803" s="517"/>
      <c r="T803" s="517"/>
      <c r="U803" s="517"/>
      <c r="V803" s="517"/>
      <c r="W803" s="517"/>
      <c r="X803" s="518"/>
      <c r="Y803" s="519">
        <v>0</v>
      </c>
      <c r="Z803" s="520"/>
      <c r="AA803" s="520"/>
      <c r="AB803" s="521">
        <v>0</v>
      </c>
      <c r="AC803" s="522"/>
      <c r="AD803" s="523"/>
      <c r="AE803" s="524" t="s">
        <v>161</v>
      </c>
      <c r="AF803" s="525"/>
      <c r="AG803" s="525"/>
      <c r="AH803" s="525"/>
      <c r="AI803" s="525"/>
      <c r="AJ803" s="525"/>
      <c r="AK803" s="525"/>
      <c r="AL803" s="525"/>
      <c r="AM803" s="526"/>
    </row>
    <row r="804" spans="1:39" ht="39.950000000000003" customHeight="1" x14ac:dyDescent="0.25">
      <c r="A804" s="89">
        <f t="shared" si="12"/>
        <v>792</v>
      </c>
      <c r="B804" s="511" t="s">
        <v>374</v>
      </c>
      <c r="C804" s="512"/>
      <c r="D804" s="513"/>
      <c r="E804" s="514"/>
      <c r="F804" s="514"/>
      <c r="G804" s="514"/>
      <c r="H804" s="514"/>
      <c r="I804" s="514"/>
      <c r="J804" s="515"/>
      <c r="K804" s="527" t="s">
        <v>161</v>
      </c>
      <c r="L804" s="528"/>
      <c r="M804" s="528"/>
      <c r="N804" s="528"/>
      <c r="O804" s="529"/>
      <c r="P804" s="516" t="s">
        <v>161</v>
      </c>
      <c r="Q804" s="517"/>
      <c r="R804" s="517"/>
      <c r="S804" s="517"/>
      <c r="T804" s="517"/>
      <c r="U804" s="517"/>
      <c r="V804" s="517"/>
      <c r="W804" s="517"/>
      <c r="X804" s="518"/>
      <c r="Y804" s="519">
        <v>0</v>
      </c>
      <c r="Z804" s="520"/>
      <c r="AA804" s="520"/>
      <c r="AB804" s="521">
        <v>0</v>
      </c>
      <c r="AC804" s="522"/>
      <c r="AD804" s="523"/>
      <c r="AE804" s="524" t="s">
        <v>161</v>
      </c>
      <c r="AF804" s="525"/>
      <c r="AG804" s="525"/>
      <c r="AH804" s="525"/>
      <c r="AI804" s="525"/>
      <c r="AJ804" s="525"/>
      <c r="AK804" s="525"/>
      <c r="AL804" s="525"/>
      <c r="AM804" s="526"/>
    </row>
    <row r="805" spans="1:39" ht="39.950000000000003" customHeight="1" x14ac:dyDescent="0.25">
      <c r="A805" s="89">
        <f t="shared" si="12"/>
        <v>793</v>
      </c>
      <c r="B805" s="511" t="s">
        <v>374</v>
      </c>
      <c r="C805" s="512"/>
      <c r="D805" s="513"/>
      <c r="E805" s="514"/>
      <c r="F805" s="514"/>
      <c r="G805" s="514"/>
      <c r="H805" s="514"/>
      <c r="I805" s="514"/>
      <c r="J805" s="515"/>
      <c r="K805" s="527" t="s">
        <v>161</v>
      </c>
      <c r="L805" s="528"/>
      <c r="M805" s="528"/>
      <c r="N805" s="528"/>
      <c r="O805" s="529"/>
      <c r="P805" s="516" t="s">
        <v>161</v>
      </c>
      <c r="Q805" s="517"/>
      <c r="R805" s="517"/>
      <c r="S805" s="517"/>
      <c r="T805" s="517"/>
      <c r="U805" s="517"/>
      <c r="V805" s="517"/>
      <c r="W805" s="517"/>
      <c r="X805" s="518"/>
      <c r="Y805" s="519">
        <v>0</v>
      </c>
      <c r="Z805" s="520"/>
      <c r="AA805" s="520"/>
      <c r="AB805" s="521">
        <v>0</v>
      </c>
      <c r="AC805" s="522"/>
      <c r="AD805" s="523"/>
      <c r="AE805" s="524" t="s">
        <v>161</v>
      </c>
      <c r="AF805" s="525"/>
      <c r="AG805" s="525"/>
      <c r="AH805" s="525"/>
      <c r="AI805" s="525"/>
      <c r="AJ805" s="525"/>
      <c r="AK805" s="525"/>
      <c r="AL805" s="525"/>
      <c r="AM805" s="526"/>
    </row>
    <row r="806" spans="1:39" ht="39.950000000000003" customHeight="1" x14ac:dyDescent="0.25">
      <c r="A806" s="89">
        <f t="shared" si="12"/>
        <v>794</v>
      </c>
      <c r="B806" s="511" t="s">
        <v>374</v>
      </c>
      <c r="C806" s="512"/>
      <c r="D806" s="513"/>
      <c r="E806" s="514"/>
      <c r="F806" s="514"/>
      <c r="G806" s="514"/>
      <c r="H806" s="514"/>
      <c r="I806" s="514"/>
      <c r="J806" s="515"/>
      <c r="K806" s="527" t="s">
        <v>161</v>
      </c>
      <c r="L806" s="528"/>
      <c r="M806" s="528"/>
      <c r="N806" s="528"/>
      <c r="O806" s="529"/>
      <c r="P806" s="516" t="s">
        <v>161</v>
      </c>
      <c r="Q806" s="517"/>
      <c r="R806" s="517"/>
      <c r="S806" s="517"/>
      <c r="T806" s="517"/>
      <c r="U806" s="517"/>
      <c r="V806" s="517"/>
      <c r="W806" s="517"/>
      <c r="X806" s="518"/>
      <c r="Y806" s="519">
        <v>0</v>
      </c>
      <c r="Z806" s="520"/>
      <c r="AA806" s="520"/>
      <c r="AB806" s="521">
        <v>0</v>
      </c>
      <c r="AC806" s="522"/>
      <c r="AD806" s="523"/>
      <c r="AE806" s="524" t="s">
        <v>161</v>
      </c>
      <c r="AF806" s="525"/>
      <c r="AG806" s="525"/>
      <c r="AH806" s="525"/>
      <c r="AI806" s="525"/>
      <c r="AJ806" s="525"/>
      <c r="AK806" s="525"/>
      <c r="AL806" s="525"/>
      <c r="AM806" s="526"/>
    </row>
    <row r="807" spans="1:39" ht="39.950000000000003" customHeight="1" x14ac:dyDescent="0.25">
      <c r="A807" s="89">
        <f t="shared" si="12"/>
        <v>795</v>
      </c>
      <c r="B807" s="511" t="s">
        <v>374</v>
      </c>
      <c r="C807" s="512"/>
      <c r="D807" s="513"/>
      <c r="E807" s="514"/>
      <c r="F807" s="514"/>
      <c r="G807" s="514"/>
      <c r="H807" s="514"/>
      <c r="I807" s="514"/>
      <c r="J807" s="515"/>
      <c r="K807" s="527" t="s">
        <v>161</v>
      </c>
      <c r="L807" s="528"/>
      <c r="M807" s="528"/>
      <c r="N807" s="528"/>
      <c r="O807" s="529"/>
      <c r="P807" s="516" t="s">
        <v>161</v>
      </c>
      <c r="Q807" s="517"/>
      <c r="R807" s="517"/>
      <c r="S807" s="517"/>
      <c r="T807" s="517"/>
      <c r="U807" s="517"/>
      <c r="V807" s="517"/>
      <c r="W807" s="517"/>
      <c r="X807" s="518"/>
      <c r="Y807" s="519">
        <v>0</v>
      </c>
      <c r="Z807" s="520"/>
      <c r="AA807" s="520"/>
      <c r="AB807" s="521">
        <v>0</v>
      </c>
      <c r="AC807" s="522"/>
      <c r="AD807" s="523"/>
      <c r="AE807" s="524" t="s">
        <v>161</v>
      </c>
      <c r="AF807" s="525"/>
      <c r="AG807" s="525"/>
      <c r="AH807" s="525"/>
      <c r="AI807" s="525"/>
      <c r="AJ807" s="525"/>
      <c r="AK807" s="525"/>
      <c r="AL807" s="525"/>
      <c r="AM807" s="526"/>
    </row>
    <row r="808" spans="1:39" ht="39.950000000000003" customHeight="1" x14ac:dyDescent="0.25">
      <c r="A808" s="89">
        <f t="shared" si="12"/>
        <v>796</v>
      </c>
      <c r="B808" s="511" t="s">
        <v>374</v>
      </c>
      <c r="C808" s="512"/>
      <c r="D808" s="513"/>
      <c r="E808" s="514"/>
      <c r="F808" s="514"/>
      <c r="G808" s="514"/>
      <c r="H808" s="514"/>
      <c r="I808" s="514"/>
      <c r="J808" s="515"/>
      <c r="K808" s="527" t="s">
        <v>161</v>
      </c>
      <c r="L808" s="528"/>
      <c r="M808" s="528"/>
      <c r="N808" s="528"/>
      <c r="O808" s="529"/>
      <c r="P808" s="516" t="s">
        <v>161</v>
      </c>
      <c r="Q808" s="517"/>
      <c r="R808" s="517"/>
      <c r="S808" s="517"/>
      <c r="T808" s="517"/>
      <c r="U808" s="517"/>
      <c r="V808" s="517"/>
      <c r="W808" s="517"/>
      <c r="X808" s="518"/>
      <c r="Y808" s="519">
        <v>0</v>
      </c>
      <c r="Z808" s="520"/>
      <c r="AA808" s="520"/>
      <c r="AB808" s="521">
        <v>0</v>
      </c>
      <c r="AC808" s="522"/>
      <c r="AD808" s="523"/>
      <c r="AE808" s="524" t="s">
        <v>161</v>
      </c>
      <c r="AF808" s="525"/>
      <c r="AG808" s="525"/>
      <c r="AH808" s="525"/>
      <c r="AI808" s="525"/>
      <c r="AJ808" s="525"/>
      <c r="AK808" s="525"/>
      <c r="AL808" s="525"/>
      <c r="AM808" s="526"/>
    </row>
    <row r="809" spans="1:39" ht="39.950000000000003" customHeight="1" x14ac:dyDescent="0.25">
      <c r="A809" s="89">
        <f t="shared" si="12"/>
        <v>797</v>
      </c>
      <c r="B809" s="511" t="s">
        <v>374</v>
      </c>
      <c r="C809" s="512"/>
      <c r="D809" s="513"/>
      <c r="E809" s="514"/>
      <c r="F809" s="514"/>
      <c r="G809" s="514"/>
      <c r="H809" s="514"/>
      <c r="I809" s="514"/>
      <c r="J809" s="515"/>
      <c r="K809" s="527" t="s">
        <v>161</v>
      </c>
      <c r="L809" s="528"/>
      <c r="M809" s="528"/>
      <c r="N809" s="528"/>
      <c r="O809" s="529"/>
      <c r="P809" s="516" t="s">
        <v>161</v>
      </c>
      <c r="Q809" s="517"/>
      <c r="R809" s="517"/>
      <c r="S809" s="517"/>
      <c r="T809" s="517"/>
      <c r="U809" s="517"/>
      <c r="V809" s="517"/>
      <c r="W809" s="517"/>
      <c r="X809" s="518"/>
      <c r="Y809" s="519">
        <v>0</v>
      </c>
      <c r="Z809" s="520"/>
      <c r="AA809" s="520"/>
      <c r="AB809" s="521">
        <v>0</v>
      </c>
      <c r="AC809" s="522"/>
      <c r="AD809" s="523"/>
      <c r="AE809" s="524" t="s">
        <v>161</v>
      </c>
      <c r="AF809" s="525"/>
      <c r="AG809" s="525"/>
      <c r="AH809" s="525"/>
      <c r="AI809" s="525"/>
      <c r="AJ809" s="525"/>
      <c r="AK809" s="525"/>
      <c r="AL809" s="525"/>
      <c r="AM809" s="526"/>
    </row>
    <row r="810" spans="1:39" ht="39.950000000000003" customHeight="1" x14ac:dyDescent="0.25">
      <c r="A810" s="89">
        <f t="shared" si="12"/>
        <v>798</v>
      </c>
      <c r="B810" s="511" t="s">
        <v>374</v>
      </c>
      <c r="C810" s="512"/>
      <c r="D810" s="513"/>
      <c r="E810" s="514"/>
      <c r="F810" s="514"/>
      <c r="G810" s="514"/>
      <c r="H810" s="514"/>
      <c r="I810" s="514"/>
      <c r="J810" s="515"/>
      <c r="K810" s="527" t="s">
        <v>161</v>
      </c>
      <c r="L810" s="528"/>
      <c r="M810" s="528"/>
      <c r="N810" s="528"/>
      <c r="O810" s="529"/>
      <c r="P810" s="516" t="s">
        <v>161</v>
      </c>
      <c r="Q810" s="517"/>
      <c r="R810" s="517"/>
      <c r="S810" s="517"/>
      <c r="T810" s="517"/>
      <c r="U810" s="517"/>
      <c r="V810" s="517"/>
      <c r="W810" s="517"/>
      <c r="X810" s="518"/>
      <c r="Y810" s="519">
        <v>0</v>
      </c>
      <c r="Z810" s="520"/>
      <c r="AA810" s="520"/>
      <c r="AB810" s="521">
        <v>0</v>
      </c>
      <c r="AC810" s="522"/>
      <c r="AD810" s="523"/>
      <c r="AE810" s="524" t="s">
        <v>161</v>
      </c>
      <c r="AF810" s="525"/>
      <c r="AG810" s="525"/>
      <c r="AH810" s="525"/>
      <c r="AI810" s="525"/>
      <c r="AJ810" s="525"/>
      <c r="AK810" s="525"/>
      <c r="AL810" s="525"/>
      <c r="AM810" s="526"/>
    </row>
    <row r="811" spans="1:39" ht="39.950000000000003" customHeight="1" x14ac:dyDescent="0.25">
      <c r="A811" s="89">
        <f t="shared" si="12"/>
        <v>799</v>
      </c>
      <c r="B811" s="511" t="s">
        <v>374</v>
      </c>
      <c r="C811" s="512"/>
      <c r="D811" s="513"/>
      <c r="E811" s="514"/>
      <c r="F811" s="514"/>
      <c r="G811" s="514"/>
      <c r="H811" s="514"/>
      <c r="I811" s="514"/>
      <c r="J811" s="515"/>
      <c r="K811" s="527" t="s">
        <v>161</v>
      </c>
      <c r="L811" s="528"/>
      <c r="M811" s="528"/>
      <c r="N811" s="528"/>
      <c r="O811" s="529"/>
      <c r="P811" s="516" t="s">
        <v>161</v>
      </c>
      <c r="Q811" s="517"/>
      <c r="R811" s="517"/>
      <c r="S811" s="517"/>
      <c r="T811" s="517"/>
      <c r="U811" s="517"/>
      <c r="V811" s="517"/>
      <c r="W811" s="517"/>
      <c r="X811" s="518"/>
      <c r="Y811" s="519">
        <v>0</v>
      </c>
      <c r="Z811" s="520"/>
      <c r="AA811" s="520"/>
      <c r="AB811" s="521">
        <v>0</v>
      </c>
      <c r="AC811" s="522"/>
      <c r="AD811" s="523"/>
      <c r="AE811" s="524" t="s">
        <v>161</v>
      </c>
      <c r="AF811" s="525"/>
      <c r="AG811" s="525"/>
      <c r="AH811" s="525"/>
      <c r="AI811" s="525"/>
      <c r="AJ811" s="525"/>
      <c r="AK811" s="525"/>
      <c r="AL811" s="525"/>
      <c r="AM811" s="526"/>
    </row>
    <row r="812" spans="1:39" ht="39.950000000000003" customHeight="1" x14ac:dyDescent="0.25">
      <c r="A812" s="89">
        <f t="shared" si="12"/>
        <v>800</v>
      </c>
      <c r="B812" s="511" t="s">
        <v>374</v>
      </c>
      <c r="C812" s="512"/>
      <c r="D812" s="513"/>
      <c r="E812" s="514"/>
      <c r="F812" s="514"/>
      <c r="G812" s="514"/>
      <c r="H812" s="514"/>
      <c r="I812" s="514"/>
      <c r="J812" s="515"/>
      <c r="K812" s="527" t="s">
        <v>161</v>
      </c>
      <c r="L812" s="528"/>
      <c r="M812" s="528"/>
      <c r="N812" s="528"/>
      <c r="O812" s="529"/>
      <c r="P812" s="516" t="s">
        <v>161</v>
      </c>
      <c r="Q812" s="517"/>
      <c r="R812" s="517"/>
      <c r="S812" s="517"/>
      <c r="T812" s="517"/>
      <c r="U812" s="517"/>
      <c r="V812" s="517"/>
      <c r="W812" s="517"/>
      <c r="X812" s="518"/>
      <c r="Y812" s="519">
        <v>0</v>
      </c>
      <c r="Z812" s="520"/>
      <c r="AA812" s="520"/>
      <c r="AB812" s="521">
        <v>0</v>
      </c>
      <c r="AC812" s="522"/>
      <c r="AD812" s="523"/>
      <c r="AE812" s="524" t="s">
        <v>161</v>
      </c>
      <c r="AF812" s="525"/>
      <c r="AG812" s="525"/>
      <c r="AH812" s="525"/>
      <c r="AI812" s="525"/>
      <c r="AJ812" s="525"/>
      <c r="AK812" s="525"/>
      <c r="AL812" s="525"/>
      <c r="AM812" s="526"/>
    </row>
    <row r="813" spans="1:39" ht="39.950000000000003" customHeight="1" x14ac:dyDescent="0.25">
      <c r="A813" s="89">
        <f t="shared" si="12"/>
        <v>801</v>
      </c>
      <c r="B813" s="511" t="s">
        <v>374</v>
      </c>
      <c r="C813" s="512"/>
      <c r="D813" s="513"/>
      <c r="E813" s="514"/>
      <c r="F813" s="514"/>
      <c r="G813" s="514"/>
      <c r="H813" s="514"/>
      <c r="I813" s="514"/>
      <c r="J813" s="515"/>
      <c r="K813" s="527" t="s">
        <v>161</v>
      </c>
      <c r="L813" s="528"/>
      <c r="M813" s="528"/>
      <c r="N813" s="528"/>
      <c r="O813" s="529"/>
      <c r="P813" s="516" t="s">
        <v>161</v>
      </c>
      <c r="Q813" s="517"/>
      <c r="R813" s="517"/>
      <c r="S813" s="517"/>
      <c r="T813" s="517"/>
      <c r="U813" s="517"/>
      <c r="V813" s="517"/>
      <c r="W813" s="517"/>
      <c r="X813" s="518"/>
      <c r="Y813" s="519">
        <v>0</v>
      </c>
      <c r="Z813" s="520"/>
      <c r="AA813" s="520"/>
      <c r="AB813" s="521">
        <v>0</v>
      </c>
      <c r="AC813" s="522"/>
      <c r="AD813" s="523"/>
      <c r="AE813" s="524" t="s">
        <v>161</v>
      </c>
      <c r="AF813" s="525"/>
      <c r="AG813" s="525"/>
      <c r="AH813" s="525"/>
      <c r="AI813" s="525"/>
      <c r="AJ813" s="525"/>
      <c r="AK813" s="525"/>
      <c r="AL813" s="525"/>
      <c r="AM813" s="526"/>
    </row>
    <row r="814" spans="1:39" ht="39.950000000000003" customHeight="1" x14ac:dyDescent="0.25">
      <c r="A814" s="89">
        <f t="shared" si="12"/>
        <v>802</v>
      </c>
      <c r="B814" s="511" t="s">
        <v>374</v>
      </c>
      <c r="C814" s="512"/>
      <c r="D814" s="513"/>
      <c r="E814" s="514"/>
      <c r="F814" s="514"/>
      <c r="G814" s="514"/>
      <c r="H814" s="514"/>
      <c r="I814" s="514"/>
      <c r="J814" s="515"/>
      <c r="K814" s="527" t="s">
        <v>161</v>
      </c>
      <c r="L814" s="528"/>
      <c r="M814" s="528"/>
      <c r="N814" s="528"/>
      <c r="O814" s="529"/>
      <c r="P814" s="516" t="s">
        <v>161</v>
      </c>
      <c r="Q814" s="517"/>
      <c r="R814" s="517"/>
      <c r="S814" s="517"/>
      <c r="T814" s="517"/>
      <c r="U814" s="517"/>
      <c r="V814" s="517"/>
      <c r="W814" s="517"/>
      <c r="X814" s="518"/>
      <c r="Y814" s="519">
        <v>0</v>
      </c>
      <c r="Z814" s="520"/>
      <c r="AA814" s="520"/>
      <c r="AB814" s="521">
        <v>0</v>
      </c>
      <c r="AC814" s="522"/>
      <c r="AD814" s="523"/>
      <c r="AE814" s="524" t="s">
        <v>161</v>
      </c>
      <c r="AF814" s="525"/>
      <c r="AG814" s="525"/>
      <c r="AH814" s="525"/>
      <c r="AI814" s="525"/>
      <c r="AJ814" s="525"/>
      <c r="AK814" s="525"/>
      <c r="AL814" s="525"/>
      <c r="AM814" s="526"/>
    </row>
    <row r="815" spans="1:39" ht="39.950000000000003" customHeight="1" x14ac:dyDescent="0.25">
      <c r="A815" s="89">
        <f t="shared" si="12"/>
        <v>803</v>
      </c>
      <c r="B815" s="511" t="s">
        <v>374</v>
      </c>
      <c r="C815" s="512"/>
      <c r="D815" s="513"/>
      <c r="E815" s="514"/>
      <c r="F815" s="514"/>
      <c r="G815" s="514"/>
      <c r="H815" s="514"/>
      <c r="I815" s="514"/>
      <c r="J815" s="515"/>
      <c r="K815" s="527" t="s">
        <v>161</v>
      </c>
      <c r="L815" s="528"/>
      <c r="M815" s="528"/>
      <c r="N815" s="528"/>
      <c r="O815" s="529"/>
      <c r="P815" s="516" t="s">
        <v>161</v>
      </c>
      <c r="Q815" s="517"/>
      <c r="R815" s="517"/>
      <c r="S815" s="517"/>
      <c r="T815" s="517"/>
      <c r="U815" s="517"/>
      <c r="V815" s="517"/>
      <c r="W815" s="517"/>
      <c r="X815" s="518"/>
      <c r="Y815" s="519">
        <v>0</v>
      </c>
      <c r="Z815" s="520"/>
      <c r="AA815" s="520"/>
      <c r="AB815" s="521">
        <v>0</v>
      </c>
      <c r="AC815" s="522"/>
      <c r="AD815" s="523"/>
      <c r="AE815" s="524" t="s">
        <v>161</v>
      </c>
      <c r="AF815" s="525"/>
      <c r="AG815" s="525"/>
      <c r="AH815" s="525"/>
      <c r="AI815" s="525"/>
      <c r="AJ815" s="525"/>
      <c r="AK815" s="525"/>
      <c r="AL815" s="525"/>
      <c r="AM815" s="526"/>
    </row>
    <row r="816" spans="1:39" ht="39.950000000000003" customHeight="1" x14ac:dyDescent="0.25">
      <c r="A816" s="89">
        <f t="shared" si="12"/>
        <v>804</v>
      </c>
      <c r="B816" s="511" t="s">
        <v>374</v>
      </c>
      <c r="C816" s="512"/>
      <c r="D816" s="513"/>
      <c r="E816" s="514"/>
      <c r="F816" s="514"/>
      <c r="G816" s="514"/>
      <c r="H816" s="514"/>
      <c r="I816" s="514"/>
      <c r="J816" s="515"/>
      <c r="K816" s="527" t="s">
        <v>161</v>
      </c>
      <c r="L816" s="528"/>
      <c r="M816" s="528"/>
      <c r="N816" s="528"/>
      <c r="O816" s="529"/>
      <c r="P816" s="516" t="s">
        <v>161</v>
      </c>
      <c r="Q816" s="517"/>
      <c r="R816" s="517"/>
      <c r="S816" s="517"/>
      <c r="T816" s="517"/>
      <c r="U816" s="517"/>
      <c r="V816" s="517"/>
      <c r="W816" s="517"/>
      <c r="X816" s="518"/>
      <c r="Y816" s="519">
        <v>0</v>
      </c>
      <c r="Z816" s="520"/>
      <c r="AA816" s="520"/>
      <c r="AB816" s="521">
        <v>0</v>
      </c>
      <c r="AC816" s="522"/>
      <c r="AD816" s="523"/>
      <c r="AE816" s="524" t="s">
        <v>161</v>
      </c>
      <c r="AF816" s="525"/>
      <c r="AG816" s="525"/>
      <c r="AH816" s="525"/>
      <c r="AI816" s="525"/>
      <c r="AJ816" s="525"/>
      <c r="AK816" s="525"/>
      <c r="AL816" s="525"/>
      <c r="AM816" s="526"/>
    </row>
    <row r="817" spans="1:39" ht="39.950000000000003" customHeight="1" x14ac:dyDescent="0.25">
      <c r="A817" s="89">
        <f t="shared" si="12"/>
        <v>805</v>
      </c>
      <c r="B817" s="511" t="s">
        <v>374</v>
      </c>
      <c r="C817" s="512"/>
      <c r="D817" s="513"/>
      <c r="E817" s="514"/>
      <c r="F817" s="514"/>
      <c r="G817" s="514"/>
      <c r="H817" s="514"/>
      <c r="I817" s="514"/>
      <c r="J817" s="515"/>
      <c r="K817" s="527" t="s">
        <v>161</v>
      </c>
      <c r="L817" s="528"/>
      <c r="M817" s="528"/>
      <c r="N817" s="528"/>
      <c r="O817" s="529"/>
      <c r="P817" s="516" t="s">
        <v>161</v>
      </c>
      <c r="Q817" s="517"/>
      <c r="R817" s="517"/>
      <c r="S817" s="517"/>
      <c r="T817" s="517"/>
      <c r="U817" s="517"/>
      <c r="V817" s="517"/>
      <c r="W817" s="517"/>
      <c r="X817" s="518"/>
      <c r="Y817" s="519">
        <v>0</v>
      </c>
      <c r="Z817" s="520"/>
      <c r="AA817" s="520"/>
      <c r="AB817" s="521">
        <v>0</v>
      </c>
      <c r="AC817" s="522"/>
      <c r="AD817" s="523"/>
      <c r="AE817" s="524" t="s">
        <v>161</v>
      </c>
      <c r="AF817" s="525"/>
      <c r="AG817" s="525"/>
      <c r="AH817" s="525"/>
      <c r="AI817" s="525"/>
      <c r="AJ817" s="525"/>
      <c r="AK817" s="525"/>
      <c r="AL817" s="525"/>
      <c r="AM817" s="526"/>
    </row>
    <row r="818" spans="1:39" ht="39.950000000000003" customHeight="1" x14ac:dyDescent="0.25">
      <c r="A818" s="89">
        <f t="shared" si="12"/>
        <v>806</v>
      </c>
      <c r="B818" s="511" t="s">
        <v>374</v>
      </c>
      <c r="C818" s="512"/>
      <c r="D818" s="513"/>
      <c r="E818" s="514"/>
      <c r="F818" s="514"/>
      <c r="G818" s="514"/>
      <c r="H818" s="514"/>
      <c r="I818" s="514"/>
      <c r="J818" s="515"/>
      <c r="K818" s="527" t="s">
        <v>161</v>
      </c>
      <c r="L818" s="528"/>
      <c r="M818" s="528"/>
      <c r="N818" s="528"/>
      <c r="O818" s="529"/>
      <c r="P818" s="516" t="s">
        <v>161</v>
      </c>
      <c r="Q818" s="517"/>
      <c r="R818" s="517"/>
      <c r="S818" s="517"/>
      <c r="T818" s="517"/>
      <c r="U818" s="517"/>
      <c r="V818" s="517"/>
      <c r="W818" s="517"/>
      <c r="X818" s="518"/>
      <c r="Y818" s="519">
        <v>0</v>
      </c>
      <c r="Z818" s="520"/>
      <c r="AA818" s="520"/>
      <c r="AB818" s="521">
        <v>0</v>
      </c>
      <c r="AC818" s="522"/>
      <c r="AD818" s="523"/>
      <c r="AE818" s="524" t="s">
        <v>161</v>
      </c>
      <c r="AF818" s="525"/>
      <c r="AG818" s="525"/>
      <c r="AH818" s="525"/>
      <c r="AI818" s="525"/>
      <c r="AJ818" s="525"/>
      <c r="AK818" s="525"/>
      <c r="AL818" s="525"/>
      <c r="AM818" s="526"/>
    </row>
    <row r="819" spans="1:39" ht="39.950000000000003" customHeight="1" x14ac:dyDescent="0.25">
      <c r="A819" s="89">
        <f t="shared" si="12"/>
        <v>807</v>
      </c>
      <c r="B819" s="511" t="s">
        <v>374</v>
      </c>
      <c r="C819" s="512"/>
      <c r="D819" s="513"/>
      <c r="E819" s="514"/>
      <c r="F819" s="514"/>
      <c r="G819" s="514"/>
      <c r="H819" s="514"/>
      <c r="I819" s="514"/>
      <c r="J819" s="515"/>
      <c r="K819" s="527" t="s">
        <v>161</v>
      </c>
      <c r="L819" s="528"/>
      <c r="M819" s="528"/>
      <c r="N819" s="528"/>
      <c r="O819" s="529"/>
      <c r="P819" s="516" t="s">
        <v>161</v>
      </c>
      <c r="Q819" s="517"/>
      <c r="R819" s="517"/>
      <c r="S819" s="517"/>
      <c r="T819" s="517"/>
      <c r="U819" s="517"/>
      <c r="V819" s="517"/>
      <c r="W819" s="517"/>
      <c r="X819" s="518"/>
      <c r="Y819" s="519">
        <v>0</v>
      </c>
      <c r="Z819" s="520"/>
      <c r="AA819" s="520"/>
      <c r="AB819" s="521">
        <v>0</v>
      </c>
      <c r="AC819" s="522"/>
      <c r="AD819" s="523"/>
      <c r="AE819" s="524" t="s">
        <v>161</v>
      </c>
      <c r="AF819" s="525"/>
      <c r="AG819" s="525"/>
      <c r="AH819" s="525"/>
      <c r="AI819" s="525"/>
      <c r="AJ819" s="525"/>
      <c r="AK819" s="525"/>
      <c r="AL819" s="525"/>
      <c r="AM819" s="526"/>
    </row>
    <row r="820" spans="1:39" ht="39.950000000000003" customHeight="1" x14ac:dyDescent="0.25">
      <c r="A820" s="89">
        <f t="shared" si="12"/>
        <v>808</v>
      </c>
      <c r="B820" s="511" t="s">
        <v>374</v>
      </c>
      <c r="C820" s="512"/>
      <c r="D820" s="513"/>
      <c r="E820" s="514"/>
      <c r="F820" s="514"/>
      <c r="G820" s="514"/>
      <c r="H820" s="514"/>
      <c r="I820" s="514"/>
      <c r="J820" s="515"/>
      <c r="K820" s="527" t="s">
        <v>161</v>
      </c>
      <c r="L820" s="528"/>
      <c r="M820" s="528"/>
      <c r="N820" s="528"/>
      <c r="O820" s="529"/>
      <c r="P820" s="516" t="s">
        <v>161</v>
      </c>
      <c r="Q820" s="517"/>
      <c r="R820" s="517"/>
      <c r="S820" s="517"/>
      <c r="T820" s="517"/>
      <c r="U820" s="517"/>
      <c r="V820" s="517"/>
      <c r="W820" s="517"/>
      <c r="X820" s="518"/>
      <c r="Y820" s="519">
        <v>0</v>
      </c>
      <c r="Z820" s="520"/>
      <c r="AA820" s="520"/>
      <c r="AB820" s="521">
        <v>0</v>
      </c>
      <c r="AC820" s="522"/>
      <c r="AD820" s="523"/>
      <c r="AE820" s="524" t="s">
        <v>161</v>
      </c>
      <c r="AF820" s="525"/>
      <c r="AG820" s="525"/>
      <c r="AH820" s="525"/>
      <c r="AI820" s="525"/>
      <c r="AJ820" s="525"/>
      <c r="AK820" s="525"/>
      <c r="AL820" s="525"/>
      <c r="AM820" s="526"/>
    </row>
    <row r="821" spans="1:39" ht="39.950000000000003" customHeight="1" x14ac:dyDescent="0.25">
      <c r="A821" s="89">
        <f t="shared" si="12"/>
        <v>809</v>
      </c>
      <c r="B821" s="511" t="s">
        <v>374</v>
      </c>
      <c r="C821" s="512"/>
      <c r="D821" s="513"/>
      <c r="E821" s="514"/>
      <c r="F821" s="514"/>
      <c r="G821" s="514"/>
      <c r="H821" s="514"/>
      <c r="I821" s="514"/>
      <c r="J821" s="515"/>
      <c r="K821" s="527" t="s">
        <v>161</v>
      </c>
      <c r="L821" s="528"/>
      <c r="M821" s="528"/>
      <c r="N821" s="528"/>
      <c r="O821" s="529"/>
      <c r="P821" s="516" t="s">
        <v>161</v>
      </c>
      <c r="Q821" s="517"/>
      <c r="R821" s="517"/>
      <c r="S821" s="517"/>
      <c r="T821" s="517"/>
      <c r="U821" s="517"/>
      <c r="V821" s="517"/>
      <c r="W821" s="517"/>
      <c r="X821" s="518"/>
      <c r="Y821" s="519">
        <v>0</v>
      </c>
      <c r="Z821" s="520"/>
      <c r="AA821" s="520"/>
      <c r="AB821" s="521">
        <v>0</v>
      </c>
      <c r="AC821" s="522"/>
      <c r="AD821" s="523"/>
      <c r="AE821" s="524" t="s">
        <v>161</v>
      </c>
      <c r="AF821" s="525"/>
      <c r="AG821" s="525"/>
      <c r="AH821" s="525"/>
      <c r="AI821" s="525"/>
      <c r="AJ821" s="525"/>
      <c r="AK821" s="525"/>
      <c r="AL821" s="525"/>
      <c r="AM821" s="526"/>
    </row>
    <row r="822" spans="1:39" ht="39.950000000000003" customHeight="1" x14ac:dyDescent="0.25">
      <c r="A822" s="89">
        <f t="shared" si="12"/>
        <v>810</v>
      </c>
      <c r="B822" s="511" t="s">
        <v>374</v>
      </c>
      <c r="C822" s="512"/>
      <c r="D822" s="513"/>
      <c r="E822" s="514"/>
      <c r="F822" s="514"/>
      <c r="G822" s="514"/>
      <c r="H822" s="514"/>
      <c r="I822" s="514"/>
      <c r="J822" s="515"/>
      <c r="K822" s="527" t="s">
        <v>161</v>
      </c>
      <c r="L822" s="528"/>
      <c r="M822" s="528"/>
      <c r="N822" s="528"/>
      <c r="O822" s="529"/>
      <c r="P822" s="516" t="s">
        <v>161</v>
      </c>
      <c r="Q822" s="517"/>
      <c r="R822" s="517"/>
      <c r="S822" s="517"/>
      <c r="T822" s="517"/>
      <c r="U822" s="517"/>
      <c r="V822" s="517"/>
      <c r="W822" s="517"/>
      <c r="X822" s="518"/>
      <c r="Y822" s="519">
        <v>0</v>
      </c>
      <c r="Z822" s="520"/>
      <c r="AA822" s="520"/>
      <c r="AB822" s="521">
        <v>0</v>
      </c>
      <c r="AC822" s="522"/>
      <c r="AD822" s="523"/>
      <c r="AE822" s="524" t="s">
        <v>161</v>
      </c>
      <c r="AF822" s="525"/>
      <c r="AG822" s="525"/>
      <c r="AH822" s="525"/>
      <c r="AI822" s="525"/>
      <c r="AJ822" s="525"/>
      <c r="AK822" s="525"/>
      <c r="AL822" s="525"/>
      <c r="AM822" s="526"/>
    </row>
    <row r="823" spans="1:39" ht="39.950000000000003" customHeight="1" x14ac:dyDescent="0.25">
      <c r="A823" s="89">
        <f t="shared" si="12"/>
        <v>811</v>
      </c>
      <c r="B823" s="511" t="s">
        <v>374</v>
      </c>
      <c r="C823" s="512"/>
      <c r="D823" s="513"/>
      <c r="E823" s="514"/>
      <c r="F823" s="514"/>
      <c r="G823" s="514"/>
      <c r="H823" s="514"/>
      <c r="I823" s="514"/>
      <c r="J823" s="515"/>
      <c r="K823" s="527" t="s">
        <v>161</v>
      </c>
      <c r="L823" s="528"/>
      <c r="M823" s="528"/>
      <c r="N823" s="528"/>
      <c r="O823" s="529"/>
      <c r="P823" s="516" t="s">
        <v>161</v>
      </c>
      <c r="Q823" s="517"/>
      <c r="R823" s="517"/>
      <c r="S823" s="517"/>
      <c r="T823" s="517"/>
      <c r="U823" s="517"/>
      <c r="V823" s="517"/>
      <c r="W823" s="517"/>
      <c r="X823" s="518"/>
      <c r="Y823" s="519">
        <v>0</v>
      </c>
      <c r="Z823" s="520"/>
      <c r="AA823" s="520"/>
      <c r="AB823" s="521">
        <v>0</v>
      </c>
      <c r="AC823" s="522"/>
      <c r="AD823" s="523"/>
      <c r="AE823" s="524" t="s">
        <v>161</v>
      </c>
      <c r="AF823" s="525"/>
      <c r="AG823" s="525"/>
      <c r="AH823" s="525"/>
      <c r="AI823" s="525"/>
      <c r="AJ823" s="525"/>
      <c r="AK823" s="525"/>
      <c r="AL823" s="525"/>
      <c r="AM823" s="526"/>
    </row>
    <row r="824" spans="1:39" ht="39.950000000000003" customHeight="1" x14ac:dyDescent="0.25">
      <c r="A824" s="89">
        <f t="shared" si="12"/>
        <v>812</v>
      </c>
      <c r="B824" s="511" t="s">
        <v>374</v>
      </c>
      <c r="C824" s="512"/>
      <c r="D824" s="513"/>
      <c r="E824" s="514"/>
      <c r="F824" s="514"/>
      <c r="G824" s="514"/>
      <c r="H824" s="514"/>
      <c r="I824" s="514"/>
      <c r="J824" s="515"/>
      <c r="K824" s="527" t="s">
        <v>161</v>
      </c>
      <c r="L824" s="528"/>
      <c r="M824" s="528"/>
      <c r="N824" s="528"/>
      <c r="O824" s="529"/>
      <c r="P824" s="516" t="s">
        <v>161</v>
      </c>
      <c r="Q824" s="517"/>
      <c r="R824" s="517"/>
      <c r="S824" s="517"/>
      <c r="T824" s="517"/>
      <c r="U824" s="517"/>
      <c r="V824" s="517"/>
      <c r="W824" s="517"/>
      <c r="X824" s="518"/>
      <c r="Y824" s="519">
        <v>0</v>
      </c>
      <c r="Z824" s="520"/>
      <c r="AA824" s="520"/>
      <c r="AB824" s="521">
        <v>0</v>
      </c>
      <c r="AC824" s="522"/>
      <c r="AD824" s="523"/>
      <c r="AE824" s="524" t="s">
        <v>161</v>
      </c>
      <c r="AF824" s="525"/>
      <c r="AG824" s="525"/>
      <c r="AH824" s="525"/>
      <c r="AI824" s="525"/>
      <c r="AJ824" s="525"/>
      <c r="AK824" s="525"/>
      <c r="AL824" s="525"/>
      <c r="AM824" s="526"/>
    </row>
    <row r="825" spans="1:39" ht="39.950000000000003" customHeight="1" x14ac:dyDescent="0.25">
      <c r="A825" s="89">
        <f t="shared" si="12"/>
        <v>813</v>
      </c>
      <c r="B825" s="511" t="s">
        <v>374</v>
      </c>
      <c r="C825" s="512"/>
      <c r="D825" s="513"/>
      <c r="E825" s="514"/>
      <c r="F825" s="514"/>
      <c r="G825" s="514"/>
      <c r="H825" s="514"/>
      <c r="I825" s="514"/>
      <c r="J825" s="515"/>
      <c r="K825" s="527" t="s">
        <v>161</v>
      </c>
      <c r="L825" s="528"/>
      <c r="M825" s="528"/>
      <c r="N825" s="528"/>
      <c r="O825" s="529"/>
      <c r="P825" s="516" t="s">
        <v>161</v>
      </c>
      <c r="Q825" s="517"/>
      <c r="R825" s="517"/>
      <c r="S825" s="517"/>
      <c r="T825" s="517"/>
      <c r="U825" s="517"/>
      <c r="V825" s="517"/>
      <c r="W825" s="517"/>
      <c r="X825" s="518"/>
      <c r="Y825" s="519">
        <v>0</v>
      </c>
      <c r="Z825" s="520"/>
      <c r="AA825" s="520"/>
      <c r="AB825" s="521">
        <v>0</v>
      </c>
      <c r="AC825" s="522"/>
      <c r="AD825" s="523"/>
      <c r="AE825" s="524" t="s">
        <v>161</v>
      </c>
      <c r="AF825" s="525"/>
      <c r="AG825" s="525"/>
      <c r="AH825" s="525"/>
      <c r="AI825" s="525"/>
      <c r="AJ825" s="525"/>
      <c r="AK825" s="525"/>
      <c r="AL825" s="525"/>
      <c r="AM825" s="526"/>
    </row>
    <row r="826" spans="1:39" ht="39.950000000000003" customHeight="1" x14ac:dyDescent="0.25">
      <c r="A826" s="89">
        <f t="shared" si="12"/>
        <v>814</v>
      </c>
      <c r="B826" s="511" t="s">
        <v>374</v>
      </c>
      <c r="C826" s="512"/>
      <c r="D826" s="513"/>
      <c r="E826" s="514"/>
      <c r="F826" s="514"/>
      <c r="G826" s="514"/>
      <c r="H826" s="514"/>
      <c r="I826" s="514"/>
      <c r="J826" s="515"/>
      <c r="K826" s="527" t="s">
        <v>161</v>
      </c>
      <c r="L826" s="528"/>
      <c r="M826" s="528"/>
      <c r="N826" s="528"/>
      <c r="O826" s="529"/>
      <c r="P826" s="516" t="s">
        <v>161</v>
      </c>
      <c r="Q826" s="517"/>
      <c r="R826" s="517"/>
      <c r="S826" s="517"/>
      <c r="T826" s="517"/>
      <c r="U826" s="517"/>
      <c r="V826" s="517"/>
      <c r="W826" s="517"/>
      <c r="X826" s="518"/>
      <c r="Y826" s="519">
        <v>0</v>
      </c>
      <c r="Z826" s="520"/>
      <c r="AA826" s="520"/>
      <c r="AB826" s="521">
        <v>0</v>
      </c>
      <c r="AC826" s="522"/>
      <c r="AD826" s="523"/>
      <c r="AE826" s="524" t="s">
        <v>161</v>
      </c>
      <c r="AF826" s="525"/>
      <c r="AG826" s="525"/>
      <c r="AH826" s="525"/>
      <c r="AI826" s="525"/>
      <c r="AJ826" s="525"/>
      <c r="AK826" s="525"/>
      <c r="AL826" s="525"/>
      <c r="AM826" s="526"/>
    </row>
    <row r="827" spans="1:39" ht="39.950000000000003" customHeight="1" x14ac:dyDescent="0.25">
      <c r="A827" s="89">
        <f t="shared" si="12"/>
        <v>815</v>
      </c>
      <c r="B827" s="511" t="s">
        <v>374</v>
      </c>
      <c r="C827" s="512"/>
      <c r="D827" s="513"/>
      <c r="E827" s="514"/>
      <c r="F827" s="514"/>
      <c r="G827" s="514"/>
      <c r="H827" s="514"/>
      <c r="I827" s="514"/>
      <c r="J827" s="515"/>
      <c r="K827" s="527" t="s">
        <v>161</v>
      </c>
      <c r="L827" s="528"/>
      <c r="M827" s="528"/>
      <c r="N827" s="528"/>
      <c r="O827" s="529"/>
      <c r="P827" s="516" t="s">
        <v>161</v>
      </c>
      <c r="Q827" s="517"/>
      <c r="R827" s="517"/>
      <c r="S827" s="517"/>
      <c r="T827" s="517"/>
      <c r="U827" s="517"/>
      <c r="V827" s="517"/>
      <c r="W827" s="517"/>
      <c r="X827" s="518"/>
      <c r="Y827" s="519">
        <v>0</v>
      </c>
      <c r="Z827" s="520"/>
      <c r="AA827" s="520"/>
      <c r="AB827" s="521">
        <v>0</v>
      </c>
      <c r="AC827" s="522"/>
      <c r="AD827" s="523"/>
      <c r="AE827" s="524" t="s">
        <v>161</v>
      </c>
      <c r="AF827" s="525"/>
      <c r="AG827" s="525"/>
      <c r="AH827" s="525"/>
      <c r="AI827" s="525"/>
      <c r="AJ827" s="525"/>
      <c r="AK827" s="525"/>
      <c r="AL827" s="525"/>
      <c r="AM827" s="526"/>
    </row>
    <row r="828" spans="1:39" ht="39.950000000000003" customHeight="1" x14ac:dyDescent="0.25">
      <c r="A828" s="89">
        <f t="shared" si="12"/>
        <v>816</v>
      </c>
      <c r="B828" s="511" t="s">
        <v>374</v>
      </c>
      <c r="C828" s="512"/>
      <c r="D828" s="513"/>
      <c r="E828" s="514"/>
      <c r="F828" s="514"/>
      <c r="G828" s="514"/>
      <c r="H828" s="514"/>
      <c r="I828" s="514"/>
      <c r="J828" s="515"/>
      <c r="K828" s="527" t="s">
        <v>161</v>
      </c>
      <c r="L828" s="528"/>
      <c r="M828" s="528"/>
      <c r="N828" s="528"/>
      <c r="O828" s="529"/>
      <c r="P828" s="516" t="s">
        <v>161</v>
      </c>
      <c r="Q828" s="517"/>
      <c r="R828" s="517"/>
      <c r="S828" s="517"/>
      <c r="T828" s="517"/>
      <c r="U828" s="517"/>
      <c r="V828" s="517"/>
      <c r="W828" s="517"/>
      <c r="X828" s="518"/>
      <c r="Y828" s="519">
        <v>0</v>
      </c>
      <c r="Z828" s="520"/>
      <c r="AA828" s="520"/>
      <c r="AB828" s="521">
        <v>0</v>
      </c>
      <c r="AC828" s="522"/>
      <c r="AD828" s="523"/>
      <c r="AE828" s="524" t="s">
        <v>161</v>
      </c>
      <c r="AF828" s="525"/>
      <c r="AG828" s="525"/>
      <c r="AH828" s="525"/>
      <c r="AI828" s="525"/>
      <c r="AJ828" s="525"/>
      <c r="AK828" s="525"/>
      <c r="AL828" s="525"/>
      <c r="AM828" s="526"/>
    </row>
    <row r="829" spans="1:39" ht="39.950000000000003" customHeight="1" x14ac:dyDescent="0.25">
      <c r="A829" s="89">
        <f t="shared" si="12"/>
        <v>817</v>
      </c>
      <c r="B829" s="511" t="s">
        <v>374</v>
      </c>
      <c r="C829" s="512"/>
      <c r="D829" s="513"/>
      <c r="E829" s="514"/>
      <c r="F829" s="514"/>
      <c r="G829" s="514"/>
      <c r="H829" s="514"/>
      <c r="I829" s="514"/>
      <c r="J829" s="515"/>
      <c r="K829" s="527" t="s">
        <v>161</v>
      </c>
      <c r="L829" s="528"/>
      <c r="M829" s="528"/>
      <c r="N829" s="528"/>
      <c r="O829" s="529"/>
      <c r="P829" s="516" t="s">
        <v>161</v>
      </c>
      <c r="Q829" s="517"/>
      <c r="R829" s="517"/>
      <c r="S829" s="517"/>
      <c r="T829" s="517"/>
      <c r="U829" s="517"/>
      <c r="V829" s="517"/>
      <c r="W829" s="517"/>
      <c r="X829" s="518"/>
      <c r="Y829" s="519">
        <v>0</v>
      </c>
      <c r="Z829" s="520"/>
      <c r="AA829" s="520"/>
      <c r="AB829" s="521">
        <v>0</v>
      </c>
      <c r="AC829" s="522"/>
      <c r="AD829" s="523"/>
      <c r="AE829" s="524" t="s">
        <v>161</v>
      </c>
      <c r="AF829" s="525"/>
      <c r="AG829" s="525"/>
      <c r="AH829" s="525"/>
      <c r="AI829" s="525"/>
      <c r="AJ829" s="525"/>
      <c r="AK829" s="525"/>
      <c r="AL829" s="525"/>
      <c r="AM829" s="526"/>
    </row>
    <row r="830" spans="1:39" ht="39.950000000000003" customHeight="1" x14ac:dyDescent="0.25">
      <c r="A830" s="89">
        <f t="shared" si="12"/>
        <v>818</v>
      </c>
      <c r="B830" s="511" t="s">
        <v>374</v>
      </c>
      <c r="C830" s="512"/>
      <c r="D830" s="513"/>
      <c r="E830" s="514"/>
      <c r="F830" s="514"/>
      <c r="G830" s="514"/>
      <c r="H830" s="514"/>
      <c r="I830" s="514"/>
      <c r="J830" s="515"/>
      <c r="K830" s="527" t="s">
        <v>161</v>
      </c>
      <c r="L830" s="528"/>
      <c r="M830" s="528"/>
      <c r="N830" s="528"/>
      <c r="O830" s="529"/>
      <c r="P830" s="516" t="s">
        <v>161</v>
      </c>
      <c r="Q830" s="517"/>
      <c r="R830" s="517"/>
      <c r="S830" s="517"/>
      <c r="T830" s="517"/>
      <c r="U830" s="517"/>
      <c r="V830" s="517"/>
      <c r="W830" s="517"/>
      <c r="X830" s="518"/>
      <c r="Y830" s="519">
        <v>0</v>
      </c>
      <c r="Z830" s="520"/>
      <c r="AA830" s="520"/>
      <c r="AB830" s="521">
        <v>0</v>
      </c>
      <c r="AC830" s="522"/>
      <c r="AD830" s="523"/>
      <c r="AE830" s="524" t="s">
        <v>161</v>
      </c>
      <c r="AF830" s="525"/>
      <c r="AG830" s="525"/>
      <c r="AH830" s="525"/>
      <c r="AI830" s="525"/>
      <c r="AJ830" s="525"/>
      <c r="AK830" s="525"/>
      <c r="AL830" s="525"/>
      <c r="AM830" s="526"/>
    </row>
    <row r="831" spans="1:39" ht="39.950000000000003" customHeight="1" x14ac:dyDescent="0.25">
      <c r="A831" s="89">
        <f t="shared" si="12"/>
        <v>819</v>
      </c>
      <c r="B831" s="511" t="s">
        <v>374</v>
      </c>
      <c r="C831" s="512"/>
      <c r="D831" s="513"/>
      <c r="E831" s="514"/>
      <c r="F831" s="514"/>
      <c r="G831" s="514"/>
      <c r="H831" s="514"/>
      <c r="I831" s="514"/>
      <c r="J831" s="515"/>
      <c r="K831" s="527" t="s">
        <v>161</v>
      </c>
      <c r="L831" s="528"/>
      <c r="M831" s="528"/>
      <c r="N831" s="528"/>
      <c r="O831" s="529"/>
      <c r="P831" s="516" t="s">
        <v>161</v>
      </c>
      <c r="Q831" s="517"/>
      <c r="R831" s="517"/>
      <c r="S831" s="517"/>
      <c r="T831" s="517"/>
      <c r="U831" s="517"/>
      <c r="V831" s="517"/>
      <c r="W831" s="517"/>
      <c r="X831" s="518"/>
      <c r="Y831" s="519">
        <v>0</v>
      </c>
      <c r="Z831" s="520"/>
      <c r="AA831" s="520"/>
      <c r="AB831" s="521">
        <v>0</v>
      </c>
      <c r="AC831" s="522"/>
      <c r="AD831" s="523"/>
      <c r="AE831" s="524" t="s">
        <v>161</v>
      </c>
      <c r="AF831" s="525"/>
      <c r="AG831" s="525"/>
      <c r="AH831" s="525"/>
      <c r="AI831" s="525"/>
      <c r="AJ831" s="525"/>
      <c r="AK831" s="525"/>
      <c r="AL831" s="525"/>
      <c r="AM831" s="526"/>
    </row>
    <row r="832" spans="1:39" ht="39.950000000000003" customHeight="1" x14ac:dyDescent="0.25">
      <c r="A832" s="89">
        <f t="shared" si="12"/>
        <v>820</v>
      </c>
      <c r="B832" s="511" t="s">
        <v>374</v>
      </c>
      <c r="C832" s="512"/>
      <c r="D832" s="513"/>
      <c r="E832" s="514"/>
      <c r="F832" s="514"/>
      <c r="G832" s="514"/>
      <c r="H832" s="514"/>
      <c r="I832" s="514"/>
      <c r="J832" s="515"/>
      <c r="K832" s="527" t="s">
        <v>161</v>
      </c>
      <c r="L832" s="528"/>
      <c r="M832" s="528"/>
      <c r="N832" s="528"/>
      <c r="O832" s="529"/>
      <c r="P832" s="516" t="s">
        <v>161</v>
      </c>
      <c r="Q832" s="517"/>
      <c r="R832" s="517"/>
      <c r="S832" s="517"/>
      <c r="T832" s="517"/>
      <c r="U832" s="517"/>
      <c r="V832" s="517"/>
      <c r="W832" s="517"/>
      <c r="X832" s="518"/>
      <c r="Y832" s="519">
        <v>0</v>
      </c>
      <c r="Z832" s="520"/>
      <c r="AA832" s="520"/>
      <c r="AB832" s="521">
        <v>0</v>
      </c>
      <c r="AC832" s="522"/>
      <c r="AD832" s="523"/>
      <c r="AE832" s="524" t="s">
        <v>161</v>
      </c>
      <c r="AF832" s="525"/>
      <c r="AG832" s="525"/>
      <c r="AH832" s="525"/>
      <c r="AI832" s="525"/>
      <c r="AJ832" s="525"/>
      <c r="AK832" s="525"/>
      <c r="AL832" s="525"/>
      <c r="AM832" s="526"/>
    </row>
    <row r="833" spans="1:39" ht="39.950000000000003" customHeight="1" x14ac:dyDescent="0.25">
      <c r="A833" s="89">
        <f t="shared" si="12"/>
        <v>821</v>
      </c>
      <c r="B833" s="511" t="s">
        <v>374</v>
      </c>
      <c r="C833" s="512"/>
      <c r="D833" s="513"/>
      <c r="E833" s="514"/>
      <c r="F833" s="514"/>
      <c r="G833" s="514"/>
      <c r="H833" s="514"/>
      <c r="I833" s="514"/>
      <c r="J833" s="515"/>
      <c r="K833" s="527" t="s">
        <v>161</v>
      </c>
      <c r="L833" s="528"/>
      <c r="M833" s="528"/>
      <c r="N833" s="528"/>
      <c r="O833" s="529"/>
      <c r="P833" s="516" t="s">
        <v>161</v>
      </c>
      <c r="Q833" s="517"/>
      <c r="R833" s="517"/>
      <c r="S833" s="517"/>
      <c r="T833" s="517"/>
      <c r="U833" s="517"/>
      <c r="V833" s="517"/>
      <c r="W833" s="517"/>
      <c r="X833" s="518"/>
      <c r="Y833" s="519">
        <v>0</v>
      </c>
      <c r="Z833" s="520"/>
      <c r="AA833" s="520"/>
      <c r="AB833" s="521">
        <v>0</v>
      </c>
      <c r="AC833" s="522"/>
      <c r="AD833" s="523"/>
      <c r="AE833" s="524" t="s">
        <v>161</v>
      </c>
      <c r="AF833" s="525"/>
      <c r="AG833" s="525"/>
      <c r="AH833" s="525"/>
      <c r="AI833" s="525"/>
      <c r="AJ833" s="525"/>
      <c r="AK833" s="525"/>
      <c r="AL833" s="525"/>
      <c r="AM833" s="526"/>
    </row>
    <row r="834" spans="1:39" ht="39.950000000000003" customHeight="1" x14ac:dyDescent="0.25">
      <c r="A834" s="89">
        <f t="shared" si="12"/>
        <v>822</v>
      </c>
      <c r="B834" s="511" t="s">
        <v>374</v>
      </c>
      <c r="C834" s="512"/>
      <c r="D834" s="513"/>
      <c r="E834" s="514"/>
      <c r="F834" s="514"/>
      <c r="G834" s="514"/>
      <c r="H834" s="514"/>
      <c r="I834" s="514"/>
      <c r="J834" s="515"/>
      <c r="K834" s="527" t="s">
        <v>161</v>
      </c>
      <c r="L834" s="528"/>
      <c r="M834" s="528"/>
      <c r="N834" s="528"/>
      <c r="O834" s="529"/>
      <c r="P834" s="516" t="s">
        <v>161</v>
      </c>
      <c r="Q834" s="517"/>
      <c r="R834" s="517"/>
      <c r="S834" s="517"/>
      <c r="T834" s="517"/>
      <c r="U834" s="517"/>
      <c r="V834" s="517"/>
      <c r="W834" s="517"/>
      <c r="X834" s="518"/>
      <c r="Y834" s="519">
        <v>0</v>
      </c>
      <c r="Z834" s="520"/>
      <c r="AA834" s="520"/>
      <c r="AB834" s="521">
        <v>0</v>
      </c>
      <c r="AC834" s="522"/>
      <c r="AD834" s="523"/>
      <c r="AE834" s="524" t="s">
        <v>161</v>
      </c>
      <c r="AF834" s="525"/>
      <c r="AG834" s="525"/>
      <c r="AH834" s="525"/>
      <c r="AI834" s="525"/>
      <c r="AJ834" s="525"/>
      <c r="AK834" s="525"/>
      <c r="AL834" s="525"/>
      <c r="AM834" s="526"/>
    </row>
    <row r="835" spans="1:39" ht="39.950000000000003" customHeight="1" x14ac:dyDescent="0.25">
      <c r="A835" s="89">
        <f t="shared" si="12"/>
        <v>823</v>
      </c>
      <c r="B835" s="511" t="s">
        <v>374</v>
      </c>
      <c r="C835" s="512"/>
      <c r="D835" s="513"/>
      <c r="E835" s="514"/>
      <c r="F835" s="514"/>
      <c r="G835" s="514"/>
      <c r="H835" s="514"/>
      <c r="I835" s="514"/>
      <c r="J835" s="515"/>
      <c r="K835" s="527" t="s">
        <v>161</v>
      </c>
      <c r="L835" s="528"/>
      <c r="M835" s="528"/>
      <c r="N835" s="528"/>
      <c r="O835" s="529"/>
      <c r="P835" s="516" t="s">
        <v>161</v>
      </c>
      <c r="Q835" s="517"/>
      <c r="R835" s="517"/>
      <c r="S835" s="517"/>
      <c r="T835" s="517"/>
      <c r="U835" s="517"/>
      <c r="V835" s="517"/>
      <c r="W835" s="517"/>
      <c r="X835" s="518"/>
      <c r="Y835" s="519">
        <v>0</v>
      </c>
      <c r="Z835" s="520"/>
      <c r="AA835" s="520"/>
      <c r="AB835" s="521">
        <v>0</v>
      </c>
      <c r="AC835" s="522"/>
      <c r="AD835" s="523"/>
      <c r="AE835" s="524" t="s">
        <v>161</v>
      </c>
      <c r="AF835" s="525"/>
      <c r="AG835" s="525"/>
      <c r="AH835" s="525"/>
      <c r="AI835" s="525"/>
      <c r="AJ835" s="525"/>
      <c r="AK835" s="525"/>
      <c r="AL835" s="525"/>
      <c r="AM835" s="526"/>
    </row>
    <row r="836" spans="1:39" ht="39.950000000000003" customHeight="1" x14ac:dyDescent="0.25">
      <c r="A836" s="89">
        <f t="shared" si="12"/>
        <v>824</v>
      </c>
      <c r="B836" s="511" t="s">
        <v>374</v>
      </c>
      <c r="C836" s="512"/>
      <c r="D836" s="513"/>
      <c r="E836" s="514"/>
      <c r="F836" s="514"/>
      <c r="G836" s="514"/>
      <c r="H836" s="514"/>
      <c r="I836" s="514"/>
      <c r="J836" s="515"/>
      <c r="K836" s="527" t="s">
        <v>161</v>
      </c>
      <c r="L836" s="528"/>
      <c r="M836" s="528"/>
      <c r="N836" s="528"/>
      <c r="O836" s="529"/>
      <c r="P836" s="516" t="s">
        <v>161</v>
      </c>
      <c r="Q836" s="517"/>
      <c r="R836" s="517"/>
      <c r="S836" s="517"/>
      <c r="T836" s="517"/>
      <c r="U836" s="517"/>
      <c r="V836" s="517"/>
      <c r="W836" s="517"/>
      <c r="X836" s="518"/>
      <c r="Y836" s="519">
        <v>0</v>
      </c>
      <c r="Z836" s="520"/>
      <c r="AA836" s="520"/>
      <c r="AB836" s="521">
        <v>0</v>
      </c>
      <c r="AC836" s="522"/>
      <c r="AD836" s="523"/>
      <c r="AE836" s="524" t="s">
        <v>161</v>
      </c>
      <c r="AF836" s="525"/>
      <c r="AG836" s="525"/>
      <c r="AH836" s="525"/>
      <c r="AI836" s="525"/>
      <c r="AJ836" s="525"/>
      <c r="AK836" s="525"/>
      <c r="AL836" s="525"/>
      <c r="AM836" s="526"/>
    </row>
    <row r="837" spans="1:39" ht="39.950000000000003" customHeight="1" x14ac:dyDescent="0.25">
      <c r="A837" s="89">
        <f t="shared" si="12"/>
        <v>825</v>
      </c>
      <c r="B837" s="511" t="s">
        <v>374</v>
      </c>
      <c r="C837" s="512"/>
      <c r="D837" s="513"/>
      <c r="E837" s="514"/>
      <c r="F837" s="514"/>
      <c r="G837" s="514"/>
      <c r="H837" s="514"/>
      <c r="I837" s="514"/>
      <c r="J837" s="515"/>
      <c r="K837" s="527" t="s">
        <v>161</v>
      </c>
      <c r="L837" s="528"/>
      <c r="M837" s="528"/>
      <c r="N837" s="528"/>
      <c r="O837" s="529"/>
      <c r="P837" s="516" t="s">
        <v>161</v>
      </c>
      <c r="Q837" s="517"/>
      <c r="R837" s="517"/>
      <c r="S837" s="517"/>
      <c r="T837" s="517"/>
      <c r="U837" s="517"/>
      <c r="V837" s="517"/>
      <c r="W837" s="517"/>
      <c r="X837" s="518"/>
      <c r="Y837" s="519">
        <v>0</v>
      </c>
      <c r="Z837" s="520"/>
      <c r="AA837" s="520"/>
      <c r="AB837" s="521">
        <v>0</v>
      </c>
      <c r="AC837" s="522"/>
      <c r="AD837" s="523"/>
      <c r="AE837" s="524" t="s">
        <v>161</v>
      </c>
      <c r="AF837" s="525"/>
      <c r="AG837" s="525"/>
      <c r="AH837" s="525"/>
      <c r="AI837" s="525"/>
      <c r="AJ837" s="525"/>
      <c r="AK837" s="525"/>
      <c r="AL837" s="525"/>
      <c r="AM837" s="526"/>
    </row>
    <row r="838" spans="1:39" ht="39.950000000000003" customHeight="1" x14ac:dyDescent="0.25">
      <c r="A838" s="89">
        <f t="shared" si="12"/>
        <v>826</v>
      </c>
      <c r="B838" s="511" t="s">
        <v>374</v>
      </c>
      <c r="C838" s="512"/>
      <c r="D838" s="513"/>
      <c r="E838" s="514"/>
      <c r="F838" s="514"/>
      <c r="G838" s="514"/>
      <c r="H838" s="514"/>
      <c r="I838" s="514"/>
      <c r="J838" s="515"/>
      <c r="K838" s="527" t="s">
        <v>161</v>
      </c>
      <c r="L838" s="528"/>
      <c r="M838" s="528"/>
      <c r="N838" s="528"/>
      <c r="O838" s="529"/>
      <c r="P838" s="516" t="s">
        <v>161</v>
      </c>
      <c r="Q838" s="517"/>
      <c r="R838" s="517"/>
      <c r="S838" s="517"/>
      <c r="T838" s="517"/>
      <c r="U838" s="517"/>
      <c r="V838" s="517"/>
      <c r="W838" s="517"/>
      <c r="X838" s="518"/>
      <c r="Y838" s="519">
        <v>0</v>
      </c>
      <c r="Z838" s="520"/>
      <c r="AA838" s="520"/>
      <c r="AB838" s="521">
        <v>0</v>
      </c>
      <c r="AC838" s="522"/>
      <c r="AD838" s="523"/>
      <c r="AE838" s="524" t="s">
        <v>161</v>
      </c>
      <c r="AF838" s="525"/>
      <c r="AG838" s="525"/>
      <c r="AH838" s="525"/>
      <c r="AI838" s="525"/>
      <c r="AJ838" s="525"/>
      <c r="AK838" s="525"/>
      <c r="AL838" s="525"/>
      <c r="AM838" s="526"/>
    </row>
    <row r="839" spans="1:39" ht="39.950000000000003" customHeight="1" x14ac:dyDescent="0.25">
      <c r="A839" s="89">
        <f t="shared" si="12"/>
        <v>827</v>
      </c>
      <c r="B839" s="511" t="s">
        <v>374</v>
      </c>
      <c r="C839" s="512"/>
      <c r="D839" s="513"/>
      <c r="E839" s="514"/>
      <c r="F839" s="514"/>
      <c r="G839" s="514"/>
      <c r="H839" s="514"/>
      <c r="I839" s="514"/>
      <c r="J839" s="515"/>
      <c r="K839" s="527" t="s">
        <v>161</v>
      </c>
      <c r="L839" s="528"/>
      <c r="M839" s="528"/>
      <c r="N839" s="528"/>
      <c r="O839" s="529"/>
      <c r="P839" s="516" t="s">
        <v>161</v>
      </c>
      <c r="Q839" s="517"/>
      <c r="R839" s="517"/>
      <c r="S839" s="517"/>
      <c r="T839" s="517"/>
      <c r="U839" s="517"/>
      <c r="V839" s="517"/>
      <c r="W839" s="517"/>
      <c r="X839" s="518"/>
      <c r="Y839" s="519">
        <v>0</v>
      </c>
      <c r="Z839" s="520"/>
      <c r="AA839" s="520"/>
      <c r="AB839" s="521">
        <v>0</v>
      </c>
      <c r="AC839" s="522"/>
      <c r="AD839" s="523"/>
      <c r="AE839" s="524" t="s">
        <v>161</v>
      </c>
      <c r="AF839" s="525"/>
      <c r="AG839" s="525"/>
      <c r="AH839" s="525"/>
      <c r="AI839" s="525"/>
      <c r="AJ839" s="525"/>
      <c r="AK839" s="525"/>
      <c r="AL839" s="525"/>
      <c r="AM839" s="526"/>
    </row>
    <row r="840" spans="1:39" ht="39.950000000000003" customHeight="1" x14ac:dyDescent="0.25">
      <c r="A840" s="89">
        <f t="shared" si="12"/>
        <v>828</v>
      </c>
      <c r="B840" s="511" t="s">
        <v>374</v>
      </c>
      <c r="C840" s="512"/>
      <c r="D840" s="513"/>
      <c r="E840" s="514"/>
      <c r="F840" s="514"/>
      <c r="G840" s="514"/>
      <c r="H840" s="514"/>
      <c r="I840" s="514"/>
      <c r="J840" s="515"/>
      <c r="K840" s="527" t="s">
        <v>161</v>
      </c>
      <c r="L840" s="528"/>
      <c r="M840" s="528"/>
      <c r="N840" s="528"/>
      <c r="O840" s="529"/>
      <c r="P840" s="516" t="s">
        <v>161</v>
      </c>
      <c r="Q840" s="517"/>
      <c r="R840" s="517"/>
      <c r="S840" s="517"/>
      <c r="T840" s="517"/>
      <c r="U840" s="517"/>
      <c r="V840" s="517"/>
      <c r="W840" s="517"/>
      <c r="X840" s="518"/>
      <c r="Y840" s="519">
        <v>0</v>
      </c>
      <c r="Z840" s="520"/>
      <c r="AA840" s="520"/>
      <c r="AB840" s="521">
        <v>0</v>
      </c>
      <c r="AC840" s="522"/>
      <c r="AD840" s="523"/>
      <c r="AE840" s="524" t="s">
        <v>161</v>
      </c>
      <c r="AF840" s="525"/>
      <c r="AG840" s="525"/>
      <c r="AH840" s="525"/>
      <c r="AI840" s="525"/>
      <c r="AJ840" s="525"/>
      <c r="AK840" s="525"/>
      <c r="AL840" s="525"/>
      <c r="AM840" s="526"/>
    </row>
    <row r="841" spans="1:39" ht="39.950000000000003" customHeight="1" x14ac:dyDescent="0.25">
      <c r="A841" s="89">
        <f t="shared" si="12"/>
        <v>829</v>
      </c>
      <c r="B841" s="511" t="s">
        <v>374</v>
      </c>
      <c r="C841" s="512"/>
      <c r="D841" s="513"/>
      <c r="E841" s="514"/>
      <c r="F841" s="514"/>
      <c r="G841" s="514"/>
      <c r="H841" s="514"/>
      <c r="I841" s="514"/>
      <c r="J841" s="515"/>
      <c r="K841" s="527" t="s">
        <v>161</v>
      </c>
      <c r="L841" s="528"/>
      <c r="M841" s="528"/>
      <c r="N841" s="528"/>
      <c r="O841" s="529"/>
      <c r="P841" s="516" t="s">
        <v>161</v>
      </c>
      <c r="Q841" s="517"/>
      <c r="R841" s="517"/>
      <c r="S841" s="517"/>
      <c r="T841" s="517"/>
      <c r="U841" s="517"/>
      <c r="V841" s="517"/>
      <c r="W841" s="517"/>
      <c r="X841" s="518"/>
      <c r="Y841" s="519">
        <v>0</v>
      </c>
      <c r="Z841" s="520"/>
      <c r="AA841" s="520"/>
      <c r="AB841" s="521">
        <v>0</v>
      </c>
      <c r="AC841" s="522"/>
      <c r="AD841" s="523"/>
      <c r="AE841" s="524" t="s">
        <v>161</v>
      </c>
      <c r="AF841" s="525"/>
      <c r="AG841" s="525"/>
      <c r="AH841" s="525"/>
      <c r="AI841" s="525"/>
      <c r="AJ841" s="525"/>
      <c r="AK841" s="525"/>
      <c r="AL841" s="525"/>
      <c r="AM841" s="526"/>
    </row>
    <row r="842" spans="1:39" ht="39.950000000000003" customHeight="1" x14ac:dyDescent="0.25">
      <c r="A842" s="89">
        <f t="shared" si="12"/>
        <v>830</v>
      </c>
      <c r="B842" s="511" t="s">
        <v>374</v>
      </c>
      <c r="C842" s="512"/>
      <c r="D842" s="513"/>
      <c r="E842" s="514"/>
      <c r="F842" s="514"/>
      <c r="G842" s="514"/>
      <c r="H842" s="514"/>
      <c r="I842" s="514"/>
      <c r="J842" s="515"/>
      <c r="K842" s="527" t="s">
        <v>161</v>
      </c>
      <c r="L842" s="528"/>
      <c r="M842" s="528"/>
      <c r="N842" s="528"/>
      <c r="O842" s="529"/>
      <c r="P842" s="516" t="s">
        <v>161</v>
      </c>
      <c r="Q842" s="517"/>
      <c r="R842" s="517"/>
      <c r="S842" s="517"/>
      <c r="T842" s="517"/>
      <c r="U842" s="517"/>
      <c r="V842" s="517"/>
      <c r="W842" s="517"/>
      <c r="X842" s="518"/>
      <c r="Y842" s="519">
        <v>0</v>
      </c>
      <c r="Z842" s="520"/>
      <c r="AA842" s="520"/>
      <c r="AB842" s="521">
        <v>0</v>
      </c>
      <c r="AC842" s="522"/>
      <c r="AD842" s="523"/>
      <c r="AE842" s="524" t="s">
        <v>161</v>
      </c>
      <c r="AF842" s="525"/>
      <c r="AG842" s="525"/>
      <c r="AH842" s="525"/>
      <c r="AI842" s="525"/>
      <c r="AJ842" s="525"/>
      <c r="AK842" s="525"/>
      <c r="AL842" s="525"/>
      <c r="AM842" s="526"/>
    </row>
    <row r="843" spans="1:39" ht="39.950000000000003" customHeight="1" x14ac:dyDescent="0.25">
      <c r="A843" s="89">
        <f t="shared" si="12"/>
        <v>831</v>
      </c>
      <c r="B843" s="511" t="s">
        <v>374</v>
      </c>
      <c r="C843" s="512"/>
      <c r="D843" s="513"/>
      <c r="E843" s="514"/>
      <c r="F843" s="514"/>
      <c r="G843" s="514"/>
      <c r="H843" s="514"/>
      <c r="I843" s="514"/>
      <c r="J843" s="515"/>
      <c r="K843" s="527" t="s">
        <v>161</v>
      </c>
      <c r="L843" s="528"/>
      <c r="M843" s="528"/>
      <c r="N843" s="528"/>
      <c r="O843" s="529"/>
      <c r="P843" s="516" t="s">
        <v>161</v>
      </c>
      <c r="Q843" s="517"/>
      <c r="R843" s="517"/>
      <c r="S843" s="517"/>
      <c r="T843" s="517"/>
      <c r="U843" s="517"/>
      <c r="V843" s="517"/>
      <c r="W843" s="517"/>
      <c r="X843" s="518"/>
      <c r="Y843" s="519">
        <v>0</v>
      </c>
      <c r="Z843" s="520"/>
      <c r="AA843" s="520"/>
      <c r="AB843" s="521">
        <v>0</v>
      </c>
      <c r="AC843" s="522"/>
      <c r="AD843" s="523"/>
      <c r="AE843" s="524" t="s">
        <v>161</v>
      </c>
      <c r="AF843" s="525"/>
      <c r="AG843" s="525"/>
      <c r="AH843" s="525"/>
      <c r="AI843" s="525"/>
      <c r="AJ843" s="525"/>
      <c r="AK843" s="525"/>
      <c r="AL843" s="525"/>
      <c r="AM843" s="526"/>
    </row>
    <row r="844" spans="1:39" ht="39.950000000000003" customHeight="1" x14ac:dyDescent="0.25">
      <c r="A844" s="89">
        <f t="shared" si="12"/>
        <v>832</v>
      </c>
      <c r="B844" s="511" t="s">
        <v>374</v>
      </c>
      <c r="C844" s="512"/>
      <c r="D844" s="513"/>
      <c r="E844" s="514"/>
      <c r="F844" s="514"/>
      <c r="G844" s="514"/>
      <c r="H844" s="514"/>
      <c r="I844" s="514"/>
      <c r="J844" s="515"/>
      <c r="K844" s="527" t="s">
        <v>161</v>
      </c>
      <c r="L844" s="528"/>
      <c r="M844" s="528"/>
      <c r="N844" s="528"/>
      <c r="O844" s="529"/>
      <c r="P844" s="516" t="s">
        <v>161</v>
      </c>
      <c r="Q844" s="517"/>
      <c r="R844" s="517"/>
      <c r="S844" s="517"/>
      <c r="T844" s="517"/>
      <c r="U844" s="517"/>
      <c r="V844" s="517"/>
      <c r="W844" s="517"/>
      <c r="X844" s="518"/>
      <c r="Y844" s="519">
        <v>0</v>
      </c>
      <c r="Z844" s="520"/>
      <c r="AA844" s="520"/>
      <c r="AB844" s="521">
        <v>0</v>
      </c>
      <c r="AC844" s="522"/>
      <c r="AD844" s="523"/>
      <c r="AE844" s="524" t="s">
        <v>161</v>
      </c>
      <c r="AF844" s="525"/>
      <c r="AG844" s="525"/>
      <c r="AH844" s="525"/>
      <c r="AI844" s="525"/>
      <c r="AJ844" s="525"/>
      <c r="AK844" s="525"/>
      <c r="AL844" s="525"/>
      <c r="AM844" s="526"/>
    </row>
    <row r="845" spans="1:39" ht="39.950000000000003" customHeight="1" x14ac:dyDescent="0.25">
      <c r="A845" s="89">
        <f t="shared" si="12"/>
        <v>833</v>
      </c>
      <c r="B845" s="511" t="s">
        <v>374</v>
      </c>
      <c r="C845" s="512"/>
      <c r="D845" s="513"/>
      <c r="E845" s="514"/>
      <c r="F845" s="514"/>
      <c r="G845" s="514"/>
      <c r="H845" s="514"/>
      <c r="I845" s="514"/>
      <c r="J845" s="515"/>
      <c r="K845" s="527" t="s">
        <v>161</v>
      </c>
      <c r="L845" s="528"/>
      <c r="M845" s="528"/>
      <c r="N845" s="528"/>
      <c r="O845" s="529"/>
      <c r="P845" s="516" t="s">
        <v>161</v>
      </c>
      <c r="Q845" s="517"/>
      <c r="R845" s="517"/>
      <c r="S845" s="517"/>
      <c r="T845" s="517"/>
      <c r="U845" s="517"/>
      <c r="V845" s="517"/>
      <c r="W845" s="517"/>
      <c r="X845" s="518"/>
      <c r="Y845" s="519">
        <v>0</v>
      </c>
      <c r="Z845" s="520"/>
      <c r="AA845" s="520"/>
      <c r="AB845" s="521">
        <v>0</v>
      </c>
      <c r="AC845" s="522"/>
      <c r="AD845" s="523"/>
      <c r="AE845" s="524" t="s">
        <v>161</v>
      </c>
      <c r="AF845" s="525"/>
      <c r="AG845" s="525"/>
      <c r="AH845" s="525"/>
      <c r="AI845" s="525"/>
      <c r="AJ845" s="525"/>
      <c r="AK845" s="525"/>
      <c r="AL845" s="525"/>
      <c r="AM845" s="526"/>
    </row>
    <row r="846" spans="1:39" ht="39.950000000000003" customHeight="1" x14ac:dyDescent="0.25">
      <c r="A846" s="89">
        <f t="shared" si="12"/>
        <v>834</v>
      </c>
      <c r="B846" s="511" t="s">
        <v>374</v>
      </c>
      <c r="C846" s="512"/>
      <c r="D846" s="513"/>
      <c r="E846" s="514"/>
      <c r="F846" s="514"/>
      <c r="G846" s="514"/>
      <c r="H846" s="514"/>
      <c r="I846" s="514"/>
      <c r="J846" s="515"/>
      <c r="K846" s="527" t="s">
        <v>161</v>
      </c>
      <c r="L846" s="528"/>
      <c r="M846" s="528"/>
      <c r="N846" s="528"/>
      <c r="O846" s="529"/>
      <c r="P846" s="516" t="s">
        <v>161</v>
      </c>
      <c r="Q846" s="517"/>
      <c r="R846" s="517"/>
      <c r="S846" s="517"/>
      <c r="T846" s="517"/>
      <c r="U846" s="517"/>
      <c r="V846" s="517"/>
      <c r="W846" s="517"/>
      <c r="X846" s="518"/>
      <c r="Y846" s="519">
        <v>0</v>
      </c>
      <c r="Z846" s="520"/>
      <c r="AA846" s="520"/>
      <c r="AB846" s="521">
        <v>0</v>
      </c>
      <c r="AC846" s="522"/>
      <c r="AD846" s="523"/>
      <c r="AE846" s="524" t="s">
        <v>161</v>
      </c>
      <c r="AF846" s="525"/>
      <c r="AG846" s="525"/>
      <c r="AH846" s="525"/>
      <c r="AI846" s="525"/>
      <c r="AJ846" s="525"/>
      <c r="AK846" s="525"/>
      <c r="AL846" s="525"/>
      <c r="AM846" s="526"/>
    </row>
    <row r="847" spans="1:39" ht="39.950000000000003" customHeight="1" x14ac:dyDescent="0.25">
      <c r="A847" s="89">
        <f t="shared" ref="A847:A910" si="13">ROW(A835)</f>
        <v>835</v>
      </c>
      <c r="B847" s="511" t="s">
        <v>374</v>
      </c>
      <c r="C847" s="512"/>
      <c r="D847" s="513"/>
      <c r="E847" s="514"/>
      <c r="F847" s="514"/>
      <c r="G847" s="514"/>
      <c r="H847" s="514"/>
      <c r="I847" s="514"/>
      <c r="J847" s="515"/>
      <c r="K847" s="527" t="s">
        <v>161</v>
      </c>
      <c r="L847" s="528"/>
      <c r="M847" s="528"/>
      <c r="N847" s="528"/>
      <c r="O847" s="529"/>
      <c r="P847" s="516" t="s">
        <v>161</v>
      </c>
      <c r="Q847" s="517"/>
      <c r="R847" s="517"/>
      <c r="S847" s="517"/>
      <c r="T847" s="517"/>
      <c r="U847" s="517"/>
      <c r="V847" s="517"/>
      <c r="W847" s="517"/>
      <c r="X847" s="518"/>
      <c r="Y847" s="519">
        <v>0</v>
      </c>
      <c r="Z847" s="520"/>
      <c r="AA847" s="520"/>
      <c r="AB847" s="521">
        <v>0</v>
      </c>
      <c r="AC847" s="522"/>
      <c r="AD847" s="523"/>
      <c r="AE847" s="524" t="s">
        <v>161</v>
      </c>
      <c r="AF847" s="525"/>
      <c r="AG847" s="525"/>
      <c r="AH847" s="525"/>
      <c r="AI847" s="525"/>
      <c r="AJ847" s="525"/>
      <c r="AK847" s="525"/>
      <c r="AL847" s="525"/>
      <c r="AM847" s="526"/>
    </row>
    <row r="848" spans="1:39" ht="39.950000000000003" customHeight="1" x14ac:dyDescent="0.25">
      <c r="A848" s="89">
        <f t="shared" si="13"/>
        <v>836</v>
      </c>
      <c r="B848" s="511" t="s">
        <v>374</v>
      </c>
      <c r="C848" s="512"/>
      <c r="D848" s="513"/>
      <c r="E848" s="514"/>
      <c r="F848" s="514"/>
      <c r="G848" s="514"/>
      <c r="H848" s="514"/>
      <c r="I848" s="514"/>
      <c r="J848" s="515"/>
      <c r="K848" s="527" t="s">
        <v>161</v>
      </c>
      <c r="L848" s="528"/>
      <c r="M848" s="528"/>
      <c r="N848" s="528"/>
      <c r="O848" s="529"/>
      <c r="P848" s="516" t="s">
        <v>161</v>
      </c>
      <c r="Q848" s="517"/>
      <c r="R848" s="517"/>
      <c r="S848" s="517"/>
      <c r="T848" s="517"/>
      <c r="U848" s="517"/>
      <c r="V848" s="517"/>
      <c r="W848" s="517"/>
      <c r="X848" s="518"/>
      <c r="Y848" s="519">
        <v>0</v>
      </c>
      <c r="Z848" s="520"/>
      <c r="AA848" s="520"/>
      <c r="AB848" s="521">
        <v>0</v>
      </c>
      <c r="AC848" s="522"/>
      <c r="AD848" s="523"/>
      <c r="AE848" s="524" t="s">
        <v>161</v>
      </c>
      <c r="AF848" s="525"/>
      <c r="AG848" s="525"/>
      <c r="AH848" s="525"/>
      <c r="AI848" s="525"/>
      <c r="AJ848" s="525"/>
      <c r="AK848" s="525"/>
      <c r="AL848" s="525"/>
      <c r="AM848" s="526"/>
    </row>
    <row r="849" spans="1:39" ht="39.950000000000003" customHeight="1" x14ac:dyDescent="0.25">
      <c r="A849" s="89">
        <f t="shared" si="13"/>
        <v>837</v>
      </c>
      <c r="B849" s="511" t="s">
        <v>374</v>
      </c>
      <c r="C849" s="512"/>
      <c r="D849" s="513"/>
      <c r="E849" s="514"/>
      <c r="F849" s="514"/>
      <c r="G849" s="514"/>
      <c r="H849" s="514"/>
      <c r="I849" s="514"/>
      <c r="J849" s="515"/>
      <c r="K849" s="527" t="s">
        <v>161</v>
      </c>
      <c r="L849" s="528"/>
      <c r="M849" s="528"/>
      <c r="N849" s="528"/>
      <c r="O849" s="529"/>
      <c r="P849" s="516" t="s">
        <v>161</v>
      </c>
      <c r="Q849" s="517"/>
      <c r="R849" s="517"/>
      <c r="S849" s="517"/>
      <c r="T849" s="517"/>
      <c r="U849" s="517"/>
      <c r="V849" s="517"/>
      <c r="W849" s="517"/>
      <c r="X849" s="518"/>
      <c r="Y849" s="519">
        <v>0</v>
      </c>
      <c r="Z849" s="520"/>
      <c r="AA849" s="520"/>
      <c r="AB849" s="521">
        <v>0</v>
      </c>
      <c r="AC849" s="522"/>
      <c r="AD849" s="523"/>
      <c r="AE849" s="524" t="s">
        <v>161</v>
      </c>
      <c r="AF849" s="525"/>
      <c r="AG849" s="525"/>
      <c r="AH849" s="525"/>
      <c r="AI849" s="525"/>
      <c r="AJ849" s="525"/>
      <c r="AK849" s="525"/>
      <c r="AL849" s="525"/>
      <c r="AM849" s="526"/>
    </row>
    <row r="850" spans="1:39" ht="39.950000000000003" customHeight="1" x14ac:dyDescent="0.25">
      <c r="A850" s="89">
        <f t="shared" si="13"/>
        <v>838</v>
      </c>
      <c r="B850" s="511" t="s">
        <v>374</v>
      </c>
      <c r="C850" s="512"/>
      <c r="D850" s="513"/>
      <c r="E850" s="514"/>
      <c r="F850" s="514"/>
      <c r="G850" s="514"/>
      <c r="H850" s="514"/>
      <c r="I850" s="514"/>
      <c r="J850" s="515"/>
      <c r="K850" s="527" t="s">
        <v>161</v>
      </c>
      <c r="L850" s="528"/>
      <c r="M850" s="528"/>
      <c r="N850" s="528"/>
      <c r="O850" s="529"/>
      <c r="P850" s="516" t="s">
        <v>161</v>
      </c>
      <c r="Q850" s="517"/>
      <c r="R850" s="517"/>
      <c r="S850" s="517"/>
      <c r="T850" s="517"/>
      <c r="U850" s="517"/>
      <c r="V850" s="517"/>
      <c r="W850" s="517"/>
      <c r="X850" s="518"/>
      <c r="Y850" s="519">
        <v>0</v>
      </c>
      <c r="Z850" s="520"/>
      <c r="AA850" s="520"/>
      <c r="AB850" s="521">
        <v>0</v>
      </c>
      <c r="AC850" s="522"/>
      <c r="AD850" s="523"/>
      <c r="AE850" s="524" t="s">
        <v>161</v>
      </c>
      <c r="AF850" s="525"/>
      <c r="AG850" s="525"/>
      <c r="AH850" s="525"/>
      <c r="AI850" s="525"/>
      <c r="AJ850" s="525"/>
      <c r="AK850" s="525"/>
      <c r="AL850" s="525"/>
      <c r="AM850" s="526"/>
    </row>
    <row r="851" spans="1:39" ht="39.950000000000003" customHeight="1" x14ac:dyDescent="0.25">
      <c r="A851" s="89">
        <f t="shared" si="13"/>
        <v>839</v>
      </c>
      <c r="B851" s="511" t="s">
        <v>374</v>
      </c>
      <c r="C851" s="512"/>
      <c r="D851" s="513"/>
      <c r="E851" s="514"/>
      <c r="F851" s="514"/>
      <c r="G851" s="514"/>
      <c r="H851" s="514"/>
      <c r="I851" s="514"/>
      <c r="J851" s="515"/>
      <c r="K851" s="527" t="s">
        <v>161</v>
      </c>
      <c r="L851" s="528"/>
      <c r="M851" s="528"/>
      <c r="N851" s="528"/>
      <c r="O851" s="529"/>
      <c r="P851" s="516" t="s">
        <v>161</v>
      </c>
      <c r="Q851" s="517"/>
      <c r="R851" s="517"/>
      <c r="S851" s="517"/>
      <c r="T851" s="517"/>
      <c r="U851" s="517"/>
      <c r="V851" s="517"/>
      <c r="W851" s="517"/>
      <c r="X851" s="518"/>
      <c r="Y851" s="519">
        <v>0</v>
      </c>
      <c r="Z851" s="520"/>
      <c r="AA851" s="520"/>
      <c r="AB851" s="521">
        <v>0</v>
      </c>
      <c r="AC851" s="522"/>
      <c r="AD851" s="523"/>
      <c r="AE851" s="524" t="s">
        <v>161</v>
      </c>
      <c r="AF851" s="525"/>
      <c r="AG851" s="525"/>
      <c r="AH851" s="525"/>
      <c r="AI851" s="525"/>
      <c r="AJ851" s="525"/>
      <c r="AK851" s="525"/>
      <c r="AL851" s="525"/>
      <c r="AM851" s="526"/>
    </row>
    <row r="852" spans="1:39" ht="39.950000000000003" customHeight="1" x14ac:dyDescent="0.25">
      <c r="A852" s="89">
        <f t="shared" si="13"/>
        <v>840</v>
      </c>
      <c r="B852" s="511" t="s">
        <v>374</v>
      </c>
      <c r="C852" s="512"/>
      <c r="D852" s="513"/>
      <c r="E852" s="514"/>
      <c r="F852" s="514"/>
      <c r="G852" s="514"/>
      <c r="H852" s="514"/>
      <c r="I852" s="514"/>
      <c r="J852" s="515"/>
      <c r="K852" s="527" t="s">
        <v>161</v>
      </c>
      <c r="L852" s="528"/>
      <c r="M852" s="528"/>
      <c r="N852" s="528"/>
      <c r="O852" s="529"/>
      <c r="P852" s="516" t="s">
        <v>161</v>
      </c>
      <c r="Q852" s="517"/>
      <c r="R852" s="517"/>
      <c r="S852" s="517"/>
      <c r="T852" s="517"/>
      <c r="U852" s="517"/>
      <c r="V852" s="517"/>
      <c r="W852" s="517"/>
      <c r="X852" s="518"/>
      <c r="Y852" s="519">
        <v>0</v>
      </c>
      <c r="Z852" s="520"/>
      <c r="AA852" s="520"/>
      <c r="AB852" s="521">
        <v>0</v>
      </c>
      <c r="AC852" s="522"/>
      <c r="AD852" s="523"/>
      <c r="AE852" s="524" t="s">
        <v>161</v>
      </c>
      <c r="AF852" s="525"/>
      <c r="AG852" s="525"/>
      <c r="AH852" s="525"/>
      <c r="AI852" s="525"/>
      <c r="AJ852" s="525"/>
      <c r="AK852" s="525"/>
      <c r="AL852" s="525"/>
      <c r="AM852" s="526"/>
    </row>
    <row r="853" spans="1:39" ht="39.950000000000003" customHeight="1" x14ac:dyDescent="0.25">
      <c r="A853" s="89">
        <f t="shared" si="13"/>
        <v>841</v>
      </c>
      <c r="B853" s="511" t="s">
        <v>374</v>
      </c>
      <c r="C853" s="512"/>
      <c r="D853" s="513"/>
      <c r="E853" s="514"/>
      <c r="F853" s="514"/>
      <c r="G853" s="514"/>
      <c r="H853" s="514"/>
      <c r="I853" s="514"/>
      <c r="J853" s="515"/>
      <c r="K853" s="527" t="s">
        <v>161</v>
      </c>
      <c r="L853" s="528"/>
      <c r="M853" s="528"/>
      <c r="N853" s="528"/>
      <c r="O853" s="529"/>
      <c r="P853" s="516" t="s">
        <v>161</v>
      </c>
      <c r="Q853" s="517"/>
      <c r="R853" s="517"/>
      <c r="S853" s="517"/>
      <c r="T853" s="517"/>
      <c r="U853" s="517"/>
      <c r="V853" s="517"/>
      <c r="W853" s="517"/>
      <c r="X853" s="518"/>
      <c r="Y853" s="519">
        <v>0</v>
      </c>
      <c r="Z853" s="520"/>
      <c r="AA853" s="520"/>
      <c r="AB853" s="521">
        <v>0</v>
      </c>
      <c r="AC853" s="522"/>
      <c r="AD853" s="523"/>
      <c r="AE853" s="524" t="s">
        <v>161</v>
      </c>
      <c r="AF853" s="525"/>
      <c r="AG853" s="525"/>
      <c r="AH853" s="525"/>
      <c r="AI853" s="525"/>
      <c r="AJ853" s="525"/>
      <c r="AK853" s="525"/>
      <c r="AL853" s="525"/>
      <c r="AM853" s="526"/>
    </row>
    <row r="854" spans="1:39" ht="39.950000000000003" customHeight="1" x14ac:dyDescent="0.25">
      <c r="A854" s="89">
        <f t="shared" si="13"/>
        <v>842</v>
      </c>
      <c r="B854" s="511" t="s">
        <v>374</v>
      </c>
      <c r="C854" s="512"/>
      <c r="D854" s="513"/>
      <c r="E854" s="514"/>
      <c r="F854" s="514"/>
      <c r="G854" s="514"/>
      <c r="H854" s="514"/>
      <c r="I854" s="514"/>
      <c r="J854" s="515"/>
      <c r="K854" s="527" t="s">
        <v>161</v>
      </c>
      <c r="L854" s="528"/>
      <c r="M854" s="528"/>
      <c r="N854" s="528"/>
      <c r="O854" s="529"/>
      <c r="P854" s="516" t="s">
        <v>161</v>
      </c>
      <c r="Q854" s="517"/>
      <c r="R854" s="517"/>
      <c r="S854" s="517"/>
      <c r="T854" s="517"/>
      <c r="U854" s="517"/>
      <c r="V854" s="517"/>
      <c r="W854" s="517"/>
      <c r="X854" s="518"/>
      <c r="Y854" s="519">
        <v>0</v>
      </c>
      <c r="Z854" s="520"/>
      <c r="AA854" s="520"/>
      <c r="AB854" s="521">
        <v>0</v>
      </c>
      <c r="AC854" s="522"/>
      <c r="AD854" s="523"/>
      <c r="AE854" s="524" t="s">
        <v>161</v>
      </c>
      <c r="AF854" s="525"/>
      <c r="AG854" s="525"/>
      <c r="AH854" s="525"/>
      <c r="AI854" s="525"/>
      <c r="AJ854" s="525"/>
      <c r="AK854" s="525"/>
      <c r="AL854" s="525"/>
      <c r="AM854" s="526"/>
    </row>
    <row r="855" spans="1:39" ht="39.950000000000003" customHeight="1" x14ac:dyDescent="0.25">
      <c r="A855" s="89">
        <f t="shared" si="13"/>
        <v>843</v>
      </c>
      <c r="B855" s="511" t="s">
        <v>374</v>
      </c>
      <c r="C855" s="512"/>
      <c r="D855" s="513"/>
      <c r="E855" s="514"/>
      <c r="F855" s="514"/>
      <c r="G855" s="514"/>
      <c r="H855" s="514"/>
      <c r="I855" s="514"/>
      <c r="J855" s="515"/>
      <c r="K855" s="527" t="s">
        <v>161</v>
      </c>
      <c r="L855" s="528"/>
      <c r="M855" s="528"/>
      <c r="N855" s="528"/>
      <c r="O855" s="529"/>
      <c r="P855" s="516" t="s">
        <v>161</v>
      </c>
      <c r="Q855" s="517"/>
      <c r="R855" s="517"/>
      <c r="S855" s="517"/>
      <c r="T855" s="517"/>
      <c r="U855" s="517"/>
      <c r="V855" s="517"/>
      <c r="W855" s="517"/>
      <c r="X855" s="518"/>
      <c r="Y855" s="519">
        <v>0</v>
      </c>
      <c r="Z855" s="520"/>
      <c r="AA855" s="520"/>
      <c r="AB855" s="521">
        <v>0</v>
      </c>
      <c r="AC855" s="522"/>
      <c r="AD855" s="523"/>
      <c r="AE855" s="524" t="s">
        <v>161</v>
      </c>
      <c r="AF855" s="525"/>
      <c r="AG855" s="525"/>
      <c r="AH855" s="525"/>
      <c r="AI855" s="525"/>
      <c r="AJ855" s="525"/>
      <c r="AK855" s="525"/>
      <c r="AL855" s="525"/>
      <c r="AM855" s="526"/>
    </row>
    <row r="856" spans="1:39" ht="39.950000000000003" customHeight="1" x14ac:dyDescent="0.25">
      <c r="A856" s="89">
        <f t="shared" si="13"/>
        <v>844</v>
      </c>
      <c r="B856" s="511" t="s">
        <v>374</v>
      </c>
      <c r="C856" s="512"/>
      <c r="D856" s="513"/>
      <c r="E856" s="514"/>
      <c r="F856" s="514"/>
      <c r="G856" s="514"/>
      <c r="H856" s="514"/>
      <c r="I856" s="514"/>
      <c r="J856" s="515"/>
      <c r="K856" s="527" t="s">
        <v>161</v>
      </c>
      <c r="L856" s="528"/>
      <c r="M856" s="528"/>
      <c r="N856" s="528"/>
      <c r="O856" s="529"/>
      <c r="P856" s="516" t="s">
        <v>161</v>
      </c>
      <c r="Q856" s="517"/>
      <c r="R856" s="517"/>
      <c r="S856" s="517"/>
      <c r="T856" s="517"/>
      <c r="U856" s="517"/>
      <c r="V856" s="517"/>
      <c r="W856" s="517"/>
      <c r="X856" s="518"/>
      <c r="Y856" s="519">
        <v>0</v>
      </c>
      <c r="Z856" s="520"/>
      <c r="AA856" s="520"/>
      <c r="AB856" s="521">
        <v>0</v>
      </c>
      <c r="AC856" s="522"/>
      <c r="AD856" s="523"/>
      <c r="AE856" s="524" t="s">
        <v>161</v>
      </c>
      <c r="AF856" s="525"/>
      <c r="AG856" s="525"/>
      <c r="AH856" s="525"/>
      <c r="AI856" s="525"/>
      <c r="AJ856" s="525"/>
      <c r="AK856" s="525"/>
      <c r="AL856" s="525"/>
      <c r="AM856" s="526"/>
    </row>
    <row r="857" spans="1:39" ht="39.950000000000003" customHeight="1" x14ac:dyDescent="0.25">
      <c r="A857" s="89">
        <f t="shared" si="13"/>
        <v>845</v>
      </c>
      <c r="B857" s="511" t="s">
        <v>374</v>
      </c>
      <c r="C857" s="512"/>
      <c r="D857" s="513"/>
      <c r="E857" s="514"/>
      <c r="F857" s="514"/>
      <c r="G857" s="514"/>
      <c r="H857" s="514"/>
      <c r="I857" s="514"/>
      <c r="J857" s="515"/>
      <c r="K857" s="527" t="s">
        <v>161</v>
      </c>
      <c r="L857" s="528"/>
      <c r="M857" s="528"/>
      <c r="N857" s="528"/>
      <c r="O857" s="529"/>
      <c r="P857" s="516" t="s">
        <v>161</v>
      </c>
      <c r="Q857" s="517"/>
      <c r="R857" s="517"/>
      <c r="S857" s="517"/>
      <c r="T857" s="517"/>
      <c r="U857" s="517"/>
      <c r="V857" s="517"/>
      <c r="W857" s="517"/>
      <c r="X857" s="518"/>
      <c r="Y857" s="519">
        <v>0</v>
      </c>
      <c r="Z857" s="520"/>
      <c r="AA857" s="520"/>
      <c r="AB857" s="521">
        <v>0</v>
      </c>
      <c r="AC857" s="522"/>
      <c r="AD857" s="523"/>
      <c r="AE857" s="524" t="s">
        <v>161</v>
      </c>
      <c r="AF857" s="525"/>
      <c r="AG857" s="525"/>
      <c r="AH857" s="525"/>
      <c r="AI857" s="525"/>
      <c r="AJ857" s="525"/>
      <c r="AK857" s="525"/>
      <c r="AL857" s="525"/>
      <c r="AM857" s="526"/>
    </row>
    <row r="858" spans="1:39" ht="39.950000000000003" customHeight="1" x14ac:dyDescent="0.25">
      <c r="A858" s="89">
        <f t="shared" si="13"/>
        <v>846</v>
      </c>
      <c r="B858" s="511" t="s">
        <v>374</v>
      </c>
      <c r="C858" s="512"/>
      <c r="D858" s="513"/>
      <c r="E858" s="514"/>
      <c r="F858" s="514"/>
      <c r="G858" s="514"/>
      <c r="H858" s="514"/>
      <c r="I858" s="514"/>
      <c r="J858" s="515"/>
      <c r="K858" s="527" t="s">
        <v>161</v>
      </c>
      <c r="L858" s="528"/>
      <c r="M858" s="528"/>
      <c r="N858" s="528"/>
      <c r="O858" s="529"/>
      <c r="P858" s="516" t="s">
        <v>161</v>
      </c>
      <c r="Q858" s="517"/>
      <c r="R858" s="517"/>
      <c r="S858" s="517"/>
      <c r="T858" s="517"/>
      <c r="U858" s="517"/>
      <c r="V858" s="517"/>
      <c r="W858" s="517"/>
      <c r="X858" s="518"/>
      <c r="Y858" s="519">
        <v>0</v>
      </c>
      <c r="Z858" s="520"/>
      <c r="AA858" s="520"/>
      <c r="AB858" s="521">
        <v>0</v>
      </c>
      <c r="AC858" s="522"/>
      <c r="AD858" s="523"/>
      <c r="AE858" s="524" t="s">
        <v>161</v>
      </c>
      <c r="AF858" s="525"/>
      <c r="AG858" s="525"/>
      <c r="AH858" s="525"/>
      <c r="AI858" s="525"/>
      <c r="AJ858" s="525"/>
      <c r="AK858" s="525"/>
      <c r="AL858" s="525"/>
      <c r="AM858" s="526"/>
    </row>
    <row r="859" spans="1:39" ht="39.950000000000003" customHeight="1" x14ac:dyDescent="0.25">
      <c r="A859" s="89">
        <f t="shared" si="13"/>
        <v>847</v>
      </c>
      <c r="B859" s="511" t="s">
        <v>374</v>
      </c>
      <c r="C859" s="512"/>
      <c r="D859" s="513"/>
      <c r="E859" s="514"/>
      <c r="F859" s="514"/>
      <c r="G859" s="514"/>
      <c r="H859" s="514"/>
      <c r="I859" s="514"/>
      <c r="J859" s="515"/>
      <c r="K859" s="527" t="s">
        <v>161</v>
      </c>
      <c r="L859" s="528"/>
      <c r="M859" s="528"/>
      <c r="N859" s="528"/>
      <c r="O859" s="529"/>
      <c r="P859" s="516" t="s">
        <v>161</v>
      </c>
      <c r="Q859" s="517"/>
      <c r="R859" s="517"/>
      <c r="S859" s="517"/>
      <c r="T859" s="517"/>
      <c r="U859" s="517"/>
      <c r="V859" s="517"/>
      <c r="W859" s="517"/>
      <c r="X859" s="518"/>
      <c r="Y859" s="519">
        <v>0</v>
      </c>
      <c r="Z859" s="520"/>
      <c r="AA859" s="520"/>
      <c r="AB859" s="521">
        <v>0</v>
      </c>
      <c r="AC859" s="522"/>
      <c r="AD859" s="523"/>
      <c r="AE859" s="524" t="s">
        <v>161</v>
      </c>
      <c r="AF859" s="525"/>
      <c r="AG859" s="525"/>
      <c r="AH859" s="525"/>
      <c r="AI859" s="525"/>
      <c r="AJ859" s="525"/>
      <c r="AK859" s="525"/>
      <c r="AL859" s="525"/>
      <c r="AM859" s="526"/>
    </row>
    <row r="860" spans="1:39" ht="39.950000000000003" customHeight="1" x14ac:dyDescent="0.25">
      <c r="A860" s="89">
        <f t="shared" si="13"/>
        <v>848</v>
      </c>
      <c r="B860" s="511" t="s">
        <v>374</v>
      </c>
      <c r="C860" s="512"/>
      <c r="D860" s="513"/>
      <c r="E860" s="514"/>
      <c r="F860" s="514"/>
      <c r="G860" s="514"/>
      <c r="H860" s="514"/>
      <c r="I860" s="514"/>
      <c r="J860" s="515"/>
      <c r="K860" s="527" t="s">
        <v>161</v>
      </c>
      <c r="L860" s="528"/>
      <c r="M860" s="528"/>
      <c r="N860" s="528"/>
      <c r="O860" s="529"/>
      <c r="P860" s="516" t="s">
        <v>161</v>
      </c>
      <c r="Q860" s="517"/>
      <c r="R860" s="517"/>
      <c r="S860" s="517"/>
      <c r="T860" s="517"/>
      <c r="U860" s="517"/>
      <c r="V860" s="517"/>
      <c r="W860" s="517"/>
      <c r="X860" s="518"/>
      <c r="Y860" s="519">
        <v>0</v>
      </c>
      <c r="Z860" s="520"/>
      <c r="AA860" s="520"/>
      <c r="AB860" s="521">
        <v>0</v>
      </c>
      <c r="AC860" s="522"/>
      <c r="AD860" s="523"/>
      <c r="AE860" s="524" t="s">
        <v>161</v>
      </c>
      <c r="AF860" s="525"/>
      <c r="AG860" s="525"/>
      <c r="AH860" s="525"/>
      <c r="AI860" s="525"/>
      <c r="AJ860" s="525"/>
      <c r="AK860" s="525"/>
      <c r="AL860" s="525"/>
      <c r="AM860" s="526"/>
    </row>
    <row r="861" spans="1:39" ht="39.950000000000003" customHeight="1" x14ac:dyDescent="0.25">
      <c r="A861" s="89">
        <f t="shared" si="13"/>
        <v>849</v>
      </c>
      <c r="B861" s="511" t="s">
        <v>374</v>
      </c>
      <c r="C861" s="512"/>
      <c r="D861" s="513"/>
      <c r="E861" s="514"/>
      <c r="F861" s="514"/>
      <c r="G861" s="514"/>
      <c r="H861" s="514"/>
      <c r="I861" s="514"/>
      <c r="J861" s="515"/>
      <c r="K861" s="527" t="s">
        <v>161</v>
      </c>
      <c r="L861" s="528"/>
      <c r="M861" s="528"/>
      <c r="N861" s="528"/>
      <c r="O861" s="529"/>
      <c r="P861" s="516" t="s">
        <v>161</v>
      </c>
      <c r="Q861" s="517"/>
      <c r="R861" s="517"/>
      <c r="S861" s="517"/>
      <c r="T861" s="517"/>
      <c r="U861" s="517"/>
      <c r="V861" s="517"/>
      <c r="W861" s="517"/>
      <c r="X861" s="518"/>
      <c r="Y861" s="519">
        <v>0</v>
      </c>
      <c r="Z861" s="520"/>
      <c r="AA861" s="520"/>
      <c r="AB861" s="521">
        <v>0</v>
      </c>
      <c r="AC861" s="522"/>
      <c r="AD861" s="523"/>
      <c r="AE861" s="524" t="s">
        <v>161</v>
      </c>
      <c r="AF861" s="525"/>
      <c r="AG861" s="525"/>
      <c r="AH861" s="525"/>
      <c r="AI861" s="525"/>
      <c r="AJ861" s="525"/>
      <c r="AK861" s="525"/>
      <c r="AL861" s="525"/>
      <c r="AM861" s="526"/>
    </row>
    <row r="862" spans="1:39" ht="39.950000000000003" customHeight="1" x14ac:dyDescent="0.25">
      <c r="A862" s="89">
        <f t="shared" si="13"/>
        <v>850</v>
      </c>
      <c r="B862" s="511" t="s">
        <v>374</v>
      </c>
      <c r="C862" s="512"/>
      <c r="D862" s="513"/>
      <c r="E862" s="514"/>
      <c r="F862" s="514"/>
      <c r="G862" s="514"/>
      <c r="H862" s="514"/>
      <c r="I862" s="514"/>
      <c r="J862" s="515"/>
      <c r="K862" s="527" t="s">
        <v>161</v>
      </c>
      <c r="L862" s="528"/>
      <c r="M862" s="528"/>
      <c r="N862" s="528"/>
      <c r="O862" s="529"/>
      <c r="P862" s="516" t="s">
        <v>161</v>
      </c>
      <c r="Q862" s="517"/>
      <c r="R862" s="517"/>
      <c r="S862" s="517"/>
      <c r="T862" s="517"/>
      <c r="U862" s="517"/>
      <c r="V862" s="517"/>
      <c r="W862" s="517"/>
      <c r="X862" s="518"/>
      <c r="Y862" s="519">
        <v>0</v>
      </c>
      <c r="Z862" s="520"/>
      <c r="AA862" s="520"/>
      <c r="AB862" s="521">
        <v>0</v>
      </c>
      <c r="AC862" s="522"/>
      <c r="AD862" s="523"/>
      <c r="AE862" s="524" t="s">
        <v>161</v>
      </c>
      <c r="AF862" s="525"/>
      <c r="AG862" s="525"/>
      <c r="AH862" s="525"/>
      <c r="AI862" s="525"/>
      <c r="AJ862" s="525"/>
      <c r="AK862" s="525"/>
      <c r="AL862" s="525"/>
      <c r="AM862" s="526"/>
    </row>
    <row r="863" spans="1:39" ht="39.950000000000003" customHeight="1" x14ac:dyDescent="0.25">
      <c r="A863" s="89">
        <f t="shared" si="13"/>
        <v>851</v>
      </c>
      <c r="B863" s="511" t="s">
        <v>374</v>
      </c>
      <c r="C863" s="512"/>
      <c r="D863" s="513"/>
      <c r="E863" s="514"/>
      <c r="F863" s="514"/>
      <c r="G863" s="514"/>
      <c r="H863" s="514"/>
      <c r="I863" s="514"/>
      <c r="J863" s="515"/>
      <c r="K863" s="527" t="s">
        <v>161</v>
      </c>
      <c r="L863" s="528"/>
      <c r="M863" s="528"/>
      <c r="N863" s="528"/>
      <c r="O863" s="529"/>
      <c r="P863" s="516" t="s">
        <v>161</v>
      </c>
      <c r="Q863" s="517"/>
      <c r="R863" s="517"/>
      <c r="S863" s="517"/>
      <c r="T863" s="517"/>
      <c r="U863" s="517"/>
      <c r="V863" s="517"/>
      <c r="W863" s="517"/>
      <c r="X863" s="518"/>
      <c r="Y863" s="519">
        <v>0</v>
      </c>
      <c r="Z863" s="520"/>
      <c r="AA863" s="520"/>
      <c r="AB863" s="521">
        <v>0</v>
      </c>
      <c r="AC863" s="522"/>
      <c r="AD863" s="523"/>
      <c r="AE863" s="524" t="s">
        <v>161</v>
      </c>
      <c r="AF863" s="525"/>
      <c r="AG863" s="525"/>
      <c r="AH863" s="525"/>
      <c r="AI863" s="525"/>
      <c r="AJ863" s="525"/>
      <c r="AK863" s="525"/>
      <c r="AL863" s="525"/>
      <c r="AM863" s="526"/>
    </row>
    <row r="864" spans="1:39" ht="39.950000000000003" customHeight="1" x14ac:dyDescent="0.25">
      <c r="A864" s="89">
        <f t="shared" si="13"/>
        <v>852</v>
      </c>
      <c r="B864" s="511" t="s">
        <v>374</v>
      </c>
      <c r="C864" s="512"/>
      <c r="D864" s="513"/>
      <c r="E864" s="514"/>
      <c r="F864" s="514"/>
      <c r="G864" s="514"/>
      <c r="H864" s="514"/>
      <c r="I864" s="514"/>
      <c r="J864" s="515"/>
      <c r="K864" s="527" t="s">
        <v>161</v>
      </c>
      <c r="L864" s="528"/>
      <c r="M864" s="528"/>
      <c r="N864" s="528"/>
      <c r="O864" s="529"/>
      <c r="P864" s="516" t="s">
        <v>161</v>
      </c>
      <c r="Q864" s="517"/>
      <c r="R864" s="517"/>
      <c r="S864" s="517"/>
      <c r="T864" s="517"/>
      <c r="U864" s="517"/>
      <c r="V864" s="517"/>
      <c r="W864" s="517"/>
      <c r="X864" s="518"/>
      <c r="Y864" s="519">
        <v>0</v>
      </c>
      <c r="Z864" s="520"/>
      <c r="AA864" s="520"/>
      <c r="AB864" s="521">
        <v>0</v>
      </c>
      <c r="AC864" s="522"/>
      <c r="AD864" s="523"/>
      <c r="AE864" s="524" t="s">
        <v>161</v>
      </c>
      <c r="AF864" s="525"/>
      <c r="AG864" s="525"/>
      <c r="AH864" s="525"/>
      <c r="AI864" s="525"/>
      <c r="AJ864" s="525"/>
      <c r="AK864" s="525"/>
      <c r="AL864" s="525"/>
      <c r="AM864" s="526"/>
    </row>
    <row r="865" spans="1:39" ht="39.950000000000003" customHeight="1" x14ac:dyDescent="0.25">
      <c r="A865" s="89">
        <f t="shared" si="13"/>
        <v>853</v>
      </c>
      <c r="B865" s="511" t="s">
        <v>374</v>
      </c>
      <c r="C865" s="512"/>
      <c r="D865" s="513"/>
      <c r="E865" s="514"/>
      <c r="F865" s="514"/>
      <c r="G865" s="514"/>
      <c r="H865" s="514"/>
      <c r="I865" s="514"/>
      <c r="J865" s="515"/>
      <c r="K865" s="527" t="s">
        <v>161</v>
      </c>
      <c r="L865" s="528"/>
      <c r="M865" s="528"/>
      <c r="N865" s="528"/>
      <c r="O865" s="529"/>
      <c r="P865" s="516" t="s">
        <v>161</v>
      </c>
      <c r="Q865" s="517"/>
      <c r="R865" s="517"/>
      <c r="S865" s="517"/>
      <c r="T865" s="517"/>
      <c r="U865" s="517"/>
      <c r="V865" s="517"/>
      <c r="W865" s="517"/>
      <c r="X865" s="518"/>
      <c r="Y865" s="519">
        <v>0</v>
      </c>
      <c r="Z865" s="520"/>
      <c r="AA865" s="520"/>
      <c r="AB865" s="521">
        <v>0</v>
      </c>
      <c r="AC865" s="522"/>
      <c r="AD865" s="523"/>
      <c r="AE865" s="524" t="s">
        <v>161</v>
      </c>
      <c r="AF865" s="525"/>
      <c r="AG865" s="525"/>
      <c r="AH865" s="525"/>
      <c r="AI865" s="525"/>
      <c r="AJ865" s="525"/>
      <c r="AK865" s="525"/>
      <c r="AL865" s="525"/>
      <c r="AM865" s="526"/>
    </row>
    <row r="866" spans="1:39" ht="39.950000000000003" customHeight="1" x14ac:dyDescent="0.25">
      <c r="A866" s="89">
        <f t="shared" si="13"/>
        <v>854</v>
      </c>
      <c r="B866" s="511" t="s">
        <v>374</v>
      </c>
      <c r="C866" s="512"/>
      <c r="D866" s="513"/>
      <c r="E866" s="514"/>
      <c r="F866" s="514"/>
      <c r="G866" s="514"/>
      <c r="H866" s="514"/>
      <c r="I866" s="514"/>
      <c r="J866" s="515"/>
      <c r="K866" s="527" t="s">
        <v>161</v>
      </c>
      <c r="L866" s="528"/>
      <c r="M866" s="528"/>
      <c r="N866" s="528"/>
      <c r="O866" s="529"/>
      <c r="P866" s="516" t="s">
        <v>161</v>
      </c>
      <c r="Q866" s="517"/>
      <c r="R866" s="517"/>
      <c r="S866" s="517"/>
      <c r="T866" s="517"/>
      <c r="U866" s="517"/>
      <c r="V866" s="517"/>
      <c r="W866" s="517"/>
      <c r="X866" s="518"/>
      <c r="Y866" s="519">
        <v>0</v>
      </c>
      <c r="Z866" s="520"/>
      <c r="AA866" s="520"/>
      <c r="AB866" s="521">
        <v>0</v>
      </c>
      <c r="AC866" s="522"/>
      <c r="AD866" s="523"/>
      <c r="AE866" s="524" t="s">
        <v>161</v>
      </c>
      <c r="AF866" s="525"/>
      <c r="AG866" s="525"/>
      <c r="AH866" s="525"/>
      <c r="AI866" s="525"/>
      <c r="AJ866" s="525"/>
      <c r="AK866" s="525"/>
      <c r="AL866" s="525"/>
      <c r="AM866" s="526"/>
    </row>
    <row r="867" spans="1:39" ht="39.950000000000003" customHeight="1" x14ac:dyDescent="0.25">
      <c r="A867" s="89">
        <f t="shared" si="13"/>
        <v>855</v>
      </c>
      <c r="B867" s="511" t="s">
        <v>374</v>
      </c>
      <c r="C867" s="512"/>
      <c r="D867" s="513"/>
      <c r="E867" s="514"/>
      <c r="F867" s="514"/>
      <c r="G867" s="514"/>
      <c r="H867" s="514"/>
      <c r="I867" s="514"/>
      <c r="J867" s="515"/>
      <c r="K867" s="527" t="s">
        <v>161</v>
      </c>
      <c r="L867" s="528"/>
      <c r="M867" s="528"/>
      <c r="N867" s="528"/>
      <c r="O867" s="529"/>
      <c r="P867" s="516" t="s">
        <v>161</v>
      </c>
      <c r="Q867" s="517"/>
      <c r="R867" s="517"/>
      <c r="S867" s="517"/>
      <c r="T867" s="517"/>
      <c r="U867" s="517"/>
      <c r="V867" s="517"/>
      <c r="W867" s="517"/>
      <c r="X867" s="518"/>
      <c r="Y867" s="519">
        <v>0</v>
      </c>
      <c r="Z867" s="520"/>
      <c r="AA867" s="520"/>
      <c r="AB867" s="521">
        <v>0</v>
      </c>
      <c r="AC867" s="522"/>
      <c r="AD867" s="523"/>
      <c r="AE867" s="524" t="s">
        <v>161</v>
      </c>
      <c r="AF867" s="525"/>
      <c r="AG867" s="525"/>
      <c r="AH867" s="525"/>
      <c r="AI867" s="525"/>
      <c r="AJ867" s="525"/>
      <c r="AK867" s="525"/>
      <c r="AL867" s="525"/>
      <c r="AM867" s="526"/>
    </row>
    <row r="868" spans="1:39" ht="39.950000000000003" customHeight="1" x14ac:dyDescent="0.25">
      <c r="A868" s="89">
        <f t="shared" si="13"/>
        <v>856</v>
      </c>
      <c r="B868" s="511" t="s">
        <v>374</v>
      </c>
      <c r="C868" s="512"/>
      <c r="D868" s="513"/>
      <c r="E868" s="514"/>
      <c r="F868" s="514"/>
      <c r="G868" s="514"/>
      <c r="H868" s="514"/>
      <c r="I868" s="514"/>
      <c r="J868" s="515"/>
      <c r="K868" s="527" t="s">
        <v>161</v>
      </c>
      <c r="L868" s="528"/>
      <c r="M868" s="528"/>
      <c r="N868" s="528"/>
      <c r="O868" s="529"/>
      <c r="P868" s="516" t="s">
        <v>161</v>
      </c>
      <c r="Q868" s="517"/>
      <c r="R868" s="517"/>
      <c r="S868" s="517"/>
      <c r="T868" s="517"/>
      <c r="U868" s="517"/>
      <c r="V868" s="517"/>
      <c r="W868" s="517"/>
      <c r="X868" s="518"/>
      <c r="Y868" s="519">
        <v>0</v>
      </c>
      <c r="Z868" s="520"/>
      <c r="AA868" s="520"/>
      <c r="AB868" s="521">
        <v>0</v>
      </c>
      <c r="AC868" s="522"/>
      <c r="AD868" s="523"/>
      <c r="AE868" s="524" t="s">
        <v>161</v>
      </c>
      <c r="AF868" s="525"/>
      <c r="AG868" s="525"/>
      <c r="AH868" s="525"/>
      <c r="AI868" s="525"/>
      <c r="AJ868" s="525"/>
      <c r="AK868" s="525"/>
      <c r="AL868" s="525"/>
      <c r="AM868" s="526"/>
    </row>
    <row r="869" spans="1:39" ht="39.950000000000003" customHeight="1" x14ac:dyDescent="0.25">
      <c r="A869" s="89">
        <f t="shared" si="13"/>
        <v>857</v>
      </c>
      <c r="B869" s="511" t="s">
        <v>374</v>
      </c>
      <c r="C869" s="512"/>
      <c r="D869" s="513"/>
      <c r="E869" s="514"/>
      <c r="F869" s="514"/>
      <c r="G869" s="514"/>
      <c r="H869" s="514"/>
      <c r="I869" s="514"/>
      <c r="J869" s="515"/>
      <c r="K869" s="527" t="s">
        <v>161</v>
      </c>
      <c r="L869" s="528"/>
      <c r="M869" s="528"/>
      <c r="N869" s="528"/>
      <c r="O869" s="529"/>
      <c r="P869" s="516" t="s">
        <v>161</v>
      </c>
      <c r="Q869" s="517"/>
      <c r="R869" s="517"/>
      <c r="S869" s="517"/>
      <c r="T869" s="517"/>
      <c r="U869" s="517"/>
      <c r="V869" s="517"/>
      <c r="W869" s="517"/>
      <c r="X869" s="518"/>
      <c r="Y869" s="519">
        <v>0</v>
      </c>
      <c r="Z869" s="520"/>
      <c r="AA869" s="520"/>
      <c r="AB869" s="521">
        <v>0</v>
      </c>
      <c r="AC869" s="522"/>
      <c r="AD869" s="523"/>
      <c r="AE869" s="524" t="s">
        <v>161</v>
      </c>
      <c r="AF869" s="525"/>
      <c r="AG869" s="525"/>
      <c r="AH869" s="525"/>
      <c r="AI869" s="525"/>
      <c r="AJ869" s="525"/>
      <c r="AK869" s="525"/>
      <c r="AL869" s="525"/>
      <c r="AM869" s="526"/>
    </row>
    <row r="870" spans="1:39" ht="39.950000000000003" customHeight="1" x14ac:dyDescent="0.25">
      <c r="A870" s="89">
        <f t="shared" si="13"/>
        <v>858</v>
      </c>
      <c r="B870" s="511" t="s">
        <v>374</v>
      </c>
      <c r="C870" s="512"/>
      <c r="D870" s="513"/>
      <c r="E870" s="514"/>
      <c r="F870" s="514"/>
      <c r="G870" s="514"/>
      <c r="H870" s="514"/>
      <c r="I870" s="514"/>
      <c r="J870" s="515"/>
      <c r="K870" s="527" t="s">
        <v>161</v>
      </c>
      <c r="L870" s="528"/>
      <c r="M870" s="528"/>
      <c r="N870" s="528"/>
      <c r="O870" s="529"/>
      <c r="P870" s="516" t="s">
        <v>161</v>
      </c>
      <c r="Q870" s="517"/>
      <c r="R870" s="517"/>
      <c r="S870" s="517"/>
      <c r="T870" s="517"/>
      <c r="U870" s="517"/>
      <c r="V870" s="517"/>
      <c r="W870" s="517"/>
      <c r="X870" s="518"/>
      <c r="Y870" s="519">
        <v>0</v>
      </c>
      <c r="Z870" s="520"/>
      <c r="AA870" s="520"/>
      <c r="AB870" s="521">
        <v>0</v>
      </c>
      <c r="AC870" s="522"/>
      <c r="AD870" s="523"/>
      <c r="AE870" s="524" t="s">
        <v>161</v>
      </c>
      <c r="AF870" s="525"/>
      <c r="AG870" s="525"/>
      <c r="AH870" s="525"/>
      <c r="AI870" s="525"/>
      <c r="AJ870" s="525"/>
      <c r="AK870" s="525"/>
      <c r="AL870" s="525"/>
      <c r="AM870" s="526"/>
    </row>
    <row r="871" spans="1:39" ht="39.950000000000003" customHeight="1" x14ac:dyDescent="0.25">
      <c r="A871" s="89">
        <f t="shared" si="13"/>
        <v>859</v>
      </c>
      <c r="B871" s="511" t="s">
        <v>374</v>
      </c>
      <c r="C871" s="512"/>
      <c r="D871" s="513"/>
      <c r="E871" s="514"/>
      <c r="F871" s="514"/>
      <c r="G871" s="514"/>
      <c r="H871" s="514"/>
      <c r="I871" s="514"/>
      <c r="J871" s="515"/>
      <c r="K871" s="527" t="s">
        <v>161</v>
      </c>
      <c r="L871" s="528"/>
      <c r="M871" s="528"/>
      <c r="N871" s="528"/>
      <c r="O871" s="529"/>
      <c r="P871" s="516" t="s">
        <v>161</v>
      </c>
      <c r="Q871" s="517"/>
      <c r="R871" s="517"/>
      <c r="S871" s="517"/>
      <c r="T871" s="517"/>
      <c r="U871" s="517"/>
      <c r="V871" s="517"/>
      <c r="W871" s="517"/>
      <c r="X871" s="518"/>
      <c r="Y871" s="519">
        <v>0</v>
      </c>
      <c r="Z871" s="520"/>
      <c r="AA871" s="520"/>
      <c r="AB871" s="521">
        <v>0</v>
      </c>
      <c r="AC871" s="522"/>
      <c r="AD871" s="523"/>
      <c r="AE871" s="524" t="s">
        <v>161</v>
      </c>
      <c r="AF871" s="525"/>
      <c r="AG871" s="525"/>
      <c r="AH871" s="525"/>
      <c r="AI871" s="525"/>
      <c r="AJ871" s="525"/>
      <c r="AK871" s="525"/>
      <c r="AL871" s="525"/>
      <c r="AM871" s="526"/>
    </row>
    <row r="872" spans="1:39" ht="39.950000000000003" customHeight="1" x14ac:dyDescent="0.25">
      <c r="A872" s="89">
        <f t="shared" si="13"/>
        <v>860</v>
      </c>
      <c r="B872" s="511" t="s">
        <v>374</v>
      </c>
      <c r="C872" s="512"/>
      <c r="D872" s="513"/>
      <c r="E872" s="514"/>
      <c r="F872" s="514"/>
      <c r="G872" s="514"/>
      <c r="H872" s="514"/>
      <c r="I872" s="514"/>
      <c r="J872" s="515"/>
      <c r="K872" s="527" t="s">
        <v>161</v>
      </c>
      <c r="L872" s="528"/>
      <c r="M872" s="528"/>
      <c r="N872" s="528"/>
      <c r="O872" s="529"/>
      <c r="P872" s="516" t="s">
        <v>161</v>
      </c>
      <c r="Q872" s="517"/>
      <c r="R872" s="517"/>
      <c r="S872" s="517"/>
      <c r="T872" s="517"/>
      <c r="U872" s="517"/>
      <c r="V872" s="517"/>
      <c r="W872" s="517"/>
      <c r="X872" s="518"/>
      <c r="Y872" s="519">
        <v>0</v>
      </c>
      <c r="Z872" s="520"/>
      <c r="AA872" s="520"/>
      <c r="AB872" s="521">
        <v>0</v>
      </c>
      <c r="AC872" s="522"/>
      <c r="AD872" s="523"/>
      <c r="AE872" s="524" t="s">
        <v>161</v>
      </c>
      <c r="AF872" s="525"/>
      <c r="AG872" s="525"/>
      <c r="AH872" s="525"/>
      <c r="AI872" s="525"/>
      <c r="AJ872" s="525"/>
      <c r="AK872" s="525"/>
      <c r="AL872" s="525"/>
      <c r="AM872" s="526"/>
    </row>
    <row r="873" spans="1:39" ht="39.950000000000003" customHeight="1" x14ac:dyDescent="0.25">
      <c r="A873" s="89">
        <f t="shared" si="13"/>
        <v>861</v>
      </c>
      <c r="B873" s="511" t="s">
        <v>374</v>
      </c>
      <c r="C873" s="512"/>
      <c r="D873" s="513"/>
      <c r="E873" s="514"/>
      <c r="F873" s="514"/>
      <c r="G873" s="514"/>
      <c r="H873" s="514"/>
      <c r="I873" s="514"/>
      <c r="J873" s="515"/>
      <c r="K873" s="527" t="s">
        <v>161</v>
      </c>
      <c r="L873" s="528"/>
      <c r="M873" s="528"/>
      <c r="N873" s="528"/>
      <c r="O873" s="529"/>
      <c r="P873" s="516" t="s">
        <v>161</v>
      </c>
      <c r="Q873" s="517"/>
      <c r="R873" s="517"/>
      <c r="S873" s="517"/>
      <c r="T873" s="517"/>
      <c r="U873" s="517"/>
      <c r="V873" s="517"/>
      <c r="W873" s="517"/>
      <c r="X873" s="518"/>
      <c r="Y873" s="519">
        <v>0</v>
      </c>
      <c r="Z873" s="520"/>
      <c r="AA873" s="520"/>
      <c r="AB873" s="521">
        <v>0</v>
      </c>
      <c r="AC873" s="522"/>
      <c r="AD873" s="523"/>
      <c r="AE873" s="524" t="s">
        <v>161</v>
      </c>
      <c r="AF873" s="525"/>
      <c r="AG873" s="525"/>
      <c r="AH873" s="525"/>
      <c r="AI873" s="525"/>
      <c r="AJ873" s="525"/>
      <c r="AK873" s="525"/>
      <c r="AL873" s="525"/>
      <c r="AM873" s="526"/>
    </row>
    <row r="874" spans="1:39" ht="39.950000000000003" customHeight="1" x14ac:dyDescent="0.25">
      <c r="A874" s="89">
        <f t="shared" si="13"/>
        <v>862</v>
      </c>
      <c r="B874" s="511" t="s">
        <v>374</v>
      </c>
      <c r="C874" s="512"/>
      <c r="D874" s="513"/>
      <c r="E874" s="514"/>
      <c r="F874" s="514"/>
      <c r="G874" s="514"/>
      <c r="H874" s="514"/>
      <c r="I874" s="514"/>
      <c r="J874" s="515"/>
      <c r="K874" s="527" t="s">
        <v>161</v>
      </c>
      <c r="L874" s="528"/>
      <c r="M874" s="528"/>
      <c r="N874" s="528"/>
      <c r="O874" s="529"/>
      <c r="P874" s="516" t="s">
        <v>161</v>
      </c>
      <c r="Q874" s="517"/>
      <c r="R874" s="517"/>
      <c r="S874" s="517"/>
      <c r="T874" s="517"/>
      <c r="U874" s="517"/>
      <c r="V874" s="517"/>
      <c r="W874" s="517"/>
      <c r="X874" s="518"/>
      <c r="Y874" s="519">
        <v>0</v>
      </c>
      <c r="Z874" s="520"/>
      <c r="AA874" s="520"/>
      <c r="AB874" s="521">
        <v>0</v>
      </c>
      <c r="AC874" s="522"/>
      <c r="AD874" s="523"/>
      <c r="AE874" s="524" t="s">
        <v>161</v>
      </c>
      <c r="AF874" s="525"/>
      <c r="AG874" s="525"/>
      <c r="AH874" s="525"/>
      <c r="AI874" s="525"/>
      <c r="AJ874" s="525"/>
      <c r="AK874" s="525"/>
      <c r="AL874" s="525"/>
      <c r="AM874" s="526"/>
    </row>
    <row r="875" spans="1:39" ht="39.950000000000003" customHeight="1" x14ac:dyDescent="0.25">
      <c r="A875" s="89">
        <f t="shared" si="13"/>
        <v>863</v>
      </c>
      <c r="B875" s="511" t="s">
        <v>374</v>
      </c>
      <c r="C875" s="512"/>
      <c r="D875" s="513"/>
      <c r="E875" s="514"/>
      <c r="F875" s="514"/>
      <c r="G875" s="514"/>
      <c r="H875" s="514"/>
      <c r="I875" s="514"/>
      <c r="J875" s="515"/>
      <c r="K875" s="527" t="s">
        <v>161</v>
      </c>
      <c r="L875" s="528"/>
      <c r="M875" s="528"/>
      <c r="N875" s="528"/>
      <c r="O875" s="529"/>
      <c r="P875" s="516" t="s">
        <v>161</v>
      </c>
      <c r="Q875" s="517"/>
      <c r="R875" s="517"/>
      <c r="S875" s="517"/>
      <c r="T875" s="517"/>
      <c r="U875" s="517"/>
      <c r="V875" s="517"/>
      <c r="W875" s="517"/>
      <c r="X875" s="518"/>
      <c r="Y875" s="519">
        <v>0</v>
      </c>
      <c r="Z875" s="520"/>
      <c r="AA875" s="520"/>
      <c r="AB875" s="521">
        <v>0</v>
      </c>
      <c r="AC875" s="522"/>
      <c r="AD875" s="523"/>
      <c r="AE875" s="524" t="s">
        <v>161</v>
      </c>
      <c r="AF875" s="525"/>
      <c r="AG875" s="525"/>
      <c r="AH875" s="525"/>
      <c r="AI875" s="525"/>
      <c r="AJ875" s="525"/>
      <c r="AK875" s="525"/>
      <c r="AL875" s="525"/>
      <c r="AM875" s="526"/>
    </row>
    <row r="876" spans="1:39" ht="39.950000000000003" customHeight="1" x14ac:dyDescent="0.25">
      <c r="A876" s="89">
        <f t="shared" si="13"/>
        <v>864</v>
      </c>
      <c r="B876" s="511" t="s">
        <v>374</v>
      </c>
      <c r="C876" s="512"/>
      <c r="D876" s="513"/>
      <c r="E876" s="514"/>
      <c r="F876" s="514"/>
      <c r="G876" s="514"/>
      <c r="H876" s="514"/>
      <c r="I876" s="514"/>
      <c r="J876" s="515"/>
      <c r="K876" s="527" t="s">
        <v>161</v>
      </c>
      <c r="L876" s="528"/>
      <c r="M876" s="528"/>
      <c r="N876" s="528"/>
      <c r="O876" s="529"/>
      <c r="P876" s="516" t="s">
        <v>161</v>
      </c>
      <c r="Q876" s="517"/>
      <c r="R876" s="517"/>
      <c r="S876" s="517"/>
      <c r="T876" s="517"/>
      <c r="U876" s="517"/>
      <c r="V876" s="517"/>
      <c r="W876" s="517"/>
      <c r="X876" s="518"/>
      <c r="Y876" s="519">
        <v>0</v>
      </c>
      <c r="Z876" s="520"/>
      <c r="AA876" s="520"/>
      <c r="AB876" s="521">
        <v>0</v>
      </c>
      <c r="AC876" s="522"/>
      <c r="AD876" s="523"/>
      <c r="AE876" s="524" t="s">
        <v>161</v>
      </c>
      <c r="AF876" s="525"/>
      <c r="AG876" s="525"/>
      <c r="AH876" s="525"/>
      <c r="AI876" s="525"/>
      <c r="AJ876" s="525"/>
      <c r="AK876" s="525"/>
      <c r="AL876" s="525"/>
      <c r="AM876" s="526"/>
    </row>
    <row r="877" spans="1:39" ht="39.950000000000003" customHeight="1" x14ac:dyDescent="0.25">
      <c r="A877" s="89">
        <f t="shared" si="13"/>
        <v>865</v>
      </c>
      <c r="B877" s="511" t="s">
        <v>374</v>
      </c>
      <c r="C877" s="512"/>
      <c r="D877" s="513"/>
      <c r="E877" s="514"/>
      <c r="F877" s="514"/>
      <c r="G877" s="514"/>
      <c r="H877" s="514"/>
      <c r="I877" s="514"/>
      <c r="J877" s="515"/>
      <c r="K877" s="527" t="s">
        <v>161</v>
      </c>
      <c r="L877" s="528"/>
      <c r="M877" s="528"/>
      <c r="N877" s="528"/>
      <c r="O877" s="529"/>
      <c r="P877" s="516" t="s">
        <v>161</v>
      </c>
      <c r="Q877" s="517"/>
      <c r="R877" s="517"/>
      <c r="S877" s="517"/>
      <c r="T877" s="517"/>
      <c r="U877" s="517"/>
      <c r="V877" s="517"/>
      <c r="W877" s="517"/>
      <c r="X877" s="518"/>
      <c r="Y877" s="519">
        <v>0</v>
      </c>
      <c r="Z877" s="520"/>
      <c r="AA877" s="520"/>
      <c r="AB877" s="521">
        <v>0</v>
      </c>
      <c r="AC877" s="522"/>
      <c r="AD877" s="523"/>
      <c r="AE877" s="524" t="s">
        <v>161</v>
      </c>
      <c r="AF877" s="525"/>
      <c r="AG877" s="525"/>
      <c r="AH877" s="525"/>
      <c r="AI877" s="525"/>
      <c r="AJ877" s="525"/>
      <c r="AK877" s="525"/>
      <c r="AL877" s="525"/>
      <c r="AM877" s="526"/>
    </row>
    <row r="878" spans="1:39" ht="39.950000000000003" customHeight="1" x14ac:dyDescent="0.25">
      <c r="A878" s="89">
        <f t="shared" si="13"/>
        <v>866</v>
      </c>
      <c r="B878" s="511" t="s">
        <v>374</v>
      </c>
      <c r="C878" s="512"/>
      <c r="D878" s="513"/>
      <c r="E878" s="514"/>
      <c r="F878" s="514"/>
      <c r="G878" s="514"/>
      <c r="H878" s="514"/>
      <c r="I878" s="514"/>
      <c r="J878" s="515"/>
      <c r="K878" s="527" t="s">
        <v>161</v>
      </c>
      <c r="L878" s="528"/>
      <c r="M878" s="528"/>
      <c r="N878" s="528"/>
      <c r="O878" s="529"/>
      <c r="P878" s="516" t="s">
        <v>161</v>
      </c>
      <c r="Q878" s="517"/>
      <c r="R878" s="517"/>
      <c r="S878" s="517"/>
      <c r="T878" s="517"/>
      <c r="U878" s="517"/>
      <c r="V878" s="517"/>
      <c r="W878" s="517"/>
      <c r="X878" s="518"/>
      <c r="Y878" s="519">
        <v>0</v>
      </c>
      <c r="Z878" s="520"/>
      <c r="AA878" s="520"/>
      <c r="AB878" s="521">
        <v>0</v>
      </c>
      <c r="AC878" s="522"/>
      <c r="AD878" s="523"/>
      <c r="AE878" s="524" t="s">
        <v>161</v>
      </c>
      <c r="AF878" s="525"/>
      <c r="AG878" s="525"/>
      <c r="AH878" s="525"/>
      <c r="AI878" s="525"/>
      <c r="AJ878" s="525"/>
      <c r="AK878" s="525"/>
      <c r="AL878" s="525"/>
      <c r="AM878" s="526"/>
    </row>
    <row r="879" spans="1:39" ht="39.950000000000003" customHeight="1" x14ac:dyDescent="0.25">
      <c r="A879" s="89">
        <f t="shared" si="13"/>
        <v>867</v>
      </c>
      <c r="B879" s="511" t="s">
        <v>374</v>
      </c>
      <c r="C879" s="512"/>
      <c r="D879" s="513"/>
      <c r="E879" s="514"/>
      <c r="F879" s="514"/>
      <c r="G879" s="514"/>
      <c r="H879" s="514"/>
      <c r="I879" s="514"/>
      <c r="J879" s="515"/>
      <c r="K879" s="527" t="s">
        <v>161</v>
      </c>
      <c r="L879" s="528"/>
      <c r="M879" s="528"/>
      <c r="N879" s="528"/>
      <c r="O879" s="529"/>
      <c r="P879" s="516" t="s">
        <v>161</v>
      </c>
      <c r="Q879" s="517"/>
      <c r="R879" s="517"/>
      <c r="S879" s="517"/>
      <c r="T879" s="517"/>
      <c r="U879" s="517"/>
      <c r="V879" s="517"/>
      <c r="W879" s="517"/>
      <c r="X879" s="518"/>
      <c r="Y879" s="519">
        <v>0</v>
      </c>
      <c r="Z879" s="520"/>
      <c r="AA879" s="520"/>
      <c r="AB879" s="521">
        <v>0</v>
      </c>
      <c r="AC879" s="522"/>
      <c r="AD879" s="523"/>
      <c r="AE879" s="524" t="s">
        <v>161</v>
      </c>
      <c r="AF879" s="525"/>
      <c r="AG879" s="525"/>
      <c r="AH879" s="525"/>
      <c r="AI879" s="525"/>
      <c r="AJ879" s="525"/>
      <c r="AK879" s="525"/>
      <c r="AL879" s="525"/>
      <c r="AM879" s="526"/>
    </row>
    <row r="880" spans="1:39" ht="39.950000000000003" customHeight="1" x14ac:dyDescent="0.25">
      <c r="A880" s="89">
        <f t="shared" si="13"/>
        <v>868</v>
      </c>
      <c r="B880" s="511" t="s">
        <v>374</v>
      </c>
      <c r="C880" s="512"/>
      <c r="D880" s="513"/>
      <c r="E880" s="514"/>
      <c r="F880" s="514"/>
      <c r="G880" s="514"/>
      <c r="H880" s="514"/>
      <c r="I880" s="514"/>
      <c r="J880" s="515"/>
      <c r="K880" s="527" t="s">
        <v>161</v>
      </c>
      <c r="L880" s="528"/>
      <c r="M880" s="528"/>
      <c r="N880" s="528"/>
      <c r="O880" s="529"/>
      <c r="P880" s="516" t="s">
        <v>161</v>
      </c>
      <c r="Q880" s="517"/>
      <c r="R880" s="517"/>
      <c r="S880" s="517"/>
      <c r="T880" s="517"/>
      <c r="U880" s="517"/>
      <c r="V880" s="517"/>
      <c r="W880" s="517"/>
      <c r="X880" s="518"/>
      <c r="Y880" s="519">
        <v>0</v>
      </c>
      <c r="Z880" s="520"/>
      <c r="AA880" s="520"/>
      <c r="AB880" s="521">
        <v>0</v>
      </c>
      <c r="AC880" s="522"/>
      <c r="AD880" s="523"/>
      <c r="AE880" s="524" t="s">
        <v>161</v>
      </c>
      <c r="AF880" s="525"/>
      <c r="AG880" s="525"/>
      <c r="AH880" s="525"/>
      <c r="AI880" s="525"/>
      <c r="AJ880" s="525"/>
      <c r="AK880" s="525"/>
      <c r="AL880" s="525"/>
      <c r="AM880" s="526"/>
    </row>
    <row r="881" spans="1:39" ht="39.950000000000003" customHeight="1" x14ac:dyDescent="0.25">
      <c r="A881" s="89">
        <f t="shared" si="13"/>
        <v>869</v>
      </c>
      <c r="B881" s="511" t="s">
        <v>374</v>
      </c>
      <c r="C881" s="512"/>
      <c r="D881" s="513"/>
      <c r="E881" s="514"/>
      <c r="F881" s="514"/>
      <c r="G881" s="514"/>
      <c r="H881" s="514"/>
      <c r="I881" s="514"/>
      <c r="J881" s="515"/>
      <c r="K881" s="527" t="s">
        <v>161</v>
      </c>
      <c r="L881" s="528"/>
      <c r="M881" s="528"/>
      <c r="N881" s="528"/>
      <c r="O881" s="529"/>
      <c r="P881" s="516" t="s">
        <v>161</v>
      </c>
      <c r="Q881" s="517"/>
      <c r="R881" s="517"/>
      <c r="S881" s="517"/>
      <c r="T881" s="517"/>
      <c r="U881" s="517"/>
      <c r="V881" s="517"/>
      <c r="W881" s="517"/>
      <c r="X881" s="518"/>
      <c r="Y881" s="519">
        <v>0</v>
      </c>
      <c r="Z881" s="520"/>
      <c r="AA881" s="520"/>
      <c r="AB881" s="521">
        <v>0</v>
      </c>
      <c r="AC881" s="522"/>
      <c r="AD881" s="523"/>
      <c r="AE881" s="524" t="s">
        <v>161</v>
      </c>
      <c r="AF881" s="525"/>
      <c r="AG881" s="525"/>
      <c r="AH881" s="525"/>
      <c r="AI881" s="525"/>
      <c r="AJ881" s="525"/>
      <c r="AK881" s="525"/>
      <c r="AL881" s="525"/>
      <c r="AM881" s="526"/>
    </row>
    <row r="882" spans="1:39" ht="39.950000000000003" customHeight="1" x14ac:dyDescent="0.25">
      <c r="A882" s="89">
        <f t="shared" si="13"/>
        <v>870</v>
      </c>
      <c r="B882" s="511" t="s">
        <v>374</v>
      </c>
      <c r="C882" s="512"/>
      <c r="D882" s="513"/>
      <c r="E882" s="514"/>
      <c r="F882" s="514"/>
      <c r="G882" s="514"/>
      <c r="H882" s="514"/>
      <c r="I882" s="514"/>
      <c r="J882" s="515"/>
      <c r="K882" s="527" t="s">
        <v>161</v>
      </c>
      <c r="L882" s="528"/>
      <c r="M882" s="528"/>
      <c r="N882" s="528"/>
      <c r="O882" s="529"/>
      <c r="P882" s="516" t="s">
        <v>161</v>
      </c>
      <c r="Q882" s="517"/>
      <c r="R882" s="517"/>
      <c r="S882" s="517"/>
      <c r="T882" s="517"/>
      <c r="U882" s="517"/>
      <c r="V882" s="517"/>
      <c r="W882" s="517"/>
      <c r="X882" s="518"/>
      <c r="Y882" s="519">
        <v>0</v>
      </c>
      <c r="Z882" s="520"/>
      <c r="AA882" s="520"/>
      <c r="AB882" s="521">
        <v>0</v>
      </c>
      <c r="AC882" s="522"/>
      <c r="AD882" s="523"/>
      <c r="AE882" s="524" t="s">
        <v>161</v>
      </c>
      <c r="AF882" s="525"/>
      <c r="AG882" s="525"/>
      <c r="AH882" s="525"/>
      <c r="AI882" s="525"/>
      <c r="AJ882" s="525"/>
      <c r="AK882" s="525"/>
      <c r="AL882" s="525"/>
      <c r="AM882" s="526"/>
    </row>
    <row r="883" spans="1:39" ht="39.950000000000003" customHeight="1" x14ac:dyDescent="0.25">
      <c r="A883" s="89">
        <f t="shared" si="13"/>
        <v>871</v>
      </c>
      <c r="B883" s="511" t="s">
        <v>374</v>
      </c>
      <c r="C883" s="512"/>
      <c r="D883" s="513"/>
      <c r="E883" s="514"/>
      <c r="F883" s="514"/>
      <c r="G883" s="514"/>
      <c r="H883" s="514"/>
      <c r="I883" s="514"/>
      <c r="J883" s="515"/>
      <c r="K883" s="527" t="s">
        <v>161</v>
      </c>
      <c r="L883" s="528"/>
      <c r="M883" s="528"/>
      <c r="N883" s="528"/>
      <c r="O883" s="529"/>
      <c r="P883" s="516" t="s">
        <v>161</v>
      </c>
      <c r="Q883" s="517"/>
      <c r="R883" s="517"/>
      <c r="S883" s="517"/>
      <c r="T883" s="517"/>
      <c r="U883" s="517"/>
      <c r="V883" s="517"/>
      <c r="W883" s="517"/>
      <c r="X883" s="518"/>
      <c r="Y883" s="519">
        <v>0</v>
      </c>
      <c r="Z883" s="520"/>
      <c r="AA883" s="520"/>
      <c r="AB883" s="521">
        <v>0</v>
      </c>
      <c r="AC883" s="522"/>
      <c r="AD883" s="523"/>
      <c r="AE883" s="524" t="s">
        <v>161</v>
      </c>
      <c r="AF883" s="525"/>
      <c r="AG883" s="525"/>
      <c r="AH883" s="525"/>
      <c r="AI883" s="525"/>
      <c r="AJ883" s="525"/>
      <c r="AK883" s="525"/>
      <c r="AL883" s="525"/>
      <c r="AM883" s="526"/>
    </row>
    <row r="884" spans="1:39" ht="39.950000000000003" customHeight="1" x14ac:dyDescent="0.25">
      <c r="A884" s="89">
        <f t="shared" si="13"/>
        <v>872</v>
      </c>
      <c r="B884" s="511" t="s">
        <v>374</v>
      </c>
      <c r="C884" s="512"/>
      <c r="D884" s="513"/>
      <c r="E884" s="514"/>
      <c r="F884" s="514"/>
      <c r="G884" s="514"/>
      <c r="H884" s="514"/>
      <c r="I884" s="514"/>
      <c r="J884" s="515"/>
      <c r="K884" s="527" t="s">
        <v>161</v>
      </c>
      <c r="L884" s="528"/>
      <c r="M884" s="528"/>
      <c r="N884" s="528"/>
      <c r="O884" s="529"/>
      <c r="P884" s="516" t="s">
        <v>161</v>
      </c>
      <c r="Q884" s="517"/>
      <c r="R884" s="517"/>
      <c r="S884" s="517"/>
      <c r="T884" s="517"/>
      <c r="U884" s="517"/>
      <c r="V884" s="517"/>
      <c r="W884" s="517"/>
      <c r="X884" s="518"/>
      <c r="Y884" s="519">
        <v>0</v>
      </c>
      <c r="Z884" s="520"/>
      <c r="AA884" s="520"/>
      <c r="AB884" s="521">
        <v>0</v>
      </c>
      <c r="AC884" s="522"/>
      <c r="AD884" s="523"/>
      <c r="AE884" s="524" t="s">
        <v>161</v>
      </c>
      <c r="AF884" s="525"/>
      <c r="AG884" s="525"/>
      <c r="AH884" s="525"/>
      <c r="AI884" s="525"/>
      <c r="AJ884" s="525"/>
      <c r="AK884" s="525"/>
      <c r="AL884" s="525"/>
      <c r="AM884" s="526"/>
    </row>
    <row r="885" spans="1:39" ht="39.950000000000003" customHeight="1" x14ac:dyDescent="0.25">
      <c r="A885" s="89">
        <f t="shared" si="13"/>
        <v>873</v>
      </c>
      <c r="B885" s="511" t="s">
        <v>374</v>
      </c>
      <c r="C885" s="512"/>
      <c r="D885" s="513"/>
      <c r="E885" s="514"/>
      <c r="F885" s="514"/>
      <c r="G885" s="514"/>
      <c r="H885" s="514"/>
      <c r="I885" s="514"/>
      <c r="J885" s="515"/>
      <c r="K885" s="527" t="s">
        <v>161</v>
      </c>
      <c r="L885" s="528"/>
      <c r="M885" s="528"/>
      <c r="N885" s="528"/>
      <c r="O885" s="529"/>
      <c r="P885" s="516" t="s">
        <v>161</v>
      </c>
      <c r="Q885" s="517"/>
      <c r="R885" s="517"/>
      <c r="S885" s="517"/>
      <c r="T885" s="517"/>
      <c r="U885" s="517"/>
      <c r="V885" s="517"/>
      <c r="W885" s="517"/>
      <c r="X885" s="518"/>
      <c r="Y885" s="519">
        <v>0</v>
      </c>
      <c r="Z885" s="520"/>
      <c r="AA885" s="520"/>
      <c r="AB885" s="521">
        <v>0</v>
      </c>
      <c r="AC885" s="522"/>
      <c r="AD885" s="523"/>
      <c r="AE885" s="524" t="s">
        <v>161</v>
      </c>
      <c r="AF885" s="525"/>
      <c r="AG885" s="525"/>
      <c r="AH885" s="525"/>
      <c r="AI885" s="525"/>
      <c r="AJ885" s="525"/>
      <c r="AK885" s="525"/>
      <c r="AL885" s="525"/>
      <c r="AM885" s="526"/>
    </row>
    <row r="886" spans="1:39" ht="39.950000000000003" customHeight="1" x14ac:dyDescent="0.25">
      <c r="A886" s="89">
        <f t="shared" si="13"/>
        <v>874</v>
      </c>
      <c r="B886" s="511" t="s">
        <v>374</v>
      </c>
      <c r="C886" s="512"/>
      <c r="D886" s="513"/>
      <c r="E886" s="514"/>
      <c r="F886" s="514"/>
      <c r="G886" s="514"/>
      <c r="H886" s="514"/>
      <c r="I886" s="514"/>
      <c r="J886" s="515"/>
      <c r="K886" s="527" t="s">
        <v>161</v>
      </c>
      <c r="L886" s="528"/>
      <c r="M886" s="528"/>
      <c r="N886" s="528"/>
      <c r="O886" s="529"/>
      <c r="P886" s="516" t="s">
        <v>161</v>
      </c>
      <c r="Q886" s="517"/>
      <c r="R886" s="517"/>
      <c r="S886" s="517"/>
      <c r="T886" s="517"/>
      <c r="U886" s="517"/>
      <c r="V886" s="517"/>
      <c r="W886" s="517"/>
      <c r="X886" s="518"/>
      <c r="Y886" s="519">
        <v>0</v>
      </c>
      <c r="Z886" s="520"/>
      <c r="AA886" s="520"/>
      <c r="AB886" s="521">
        <v>0</v>
      </c>
      <c r="AC886" s="522"/>
      <c r="AD886" s="523"/>
      <c r="AE886" s="524" t="s">
        <v>161</v>
      </c>
      <c r="AF886" s="525"/>
      <c r="AG886" s="525"/>
      <c r="AH886" s="525"/>
      <c r="AI886" s="525"/>
      <c r="AJ886" s="525"/>
      <c r="AK886" s="525"/>
      <c r="AL886" s="525"/>
      <c r="AM886" s="526"/>
    </row>
    <row r="887" spans="1:39" ht="39.950000000000003" customHeight="1" x14ac:dyDescent="0.25">
      <c r="A887" s="89">
        <f t="shared" si="13"/>
        <v>875</v>
      </c>
      <c r="B887" s="511" t="s">
        <v>374</v>
      </c>
      <c r="C887" s="512"/>
      <c r="D887" s="513"/>
      <c r="E887" s="514"/>
      <c r="F887" s="514"/>
      <c r="G887" s="514"/>
      <c r="H887" s="514"/>
      <c r="I887" s="514"/>
      <c r="J887" s="515"/>
      <c r="K887" s="527" t="s">
        <v>161</v>
      </c>
      <c r="L887" s="528"/>
      <c r="M887" s="528"/>
      <c r="N887" s="528"/>
      <c r="O887" s="529"/>
      <c r="P887" s="516" t="s">
        <v>161</v>
      </c>
      <c r="Q887" s="517"/>
      <c r="R887" s="517"/>
      <c r="S887" s="517"/>
      <c r="T887" s="517"/>
      <c r="U887" s="517"/>
      <c r="V887" s="517"/>
      <c r="W887" s="517"/>
      <c r="X887" s="518"/>
      <c r="Y887" s="519">
        <v>0</v>
      </c>
      <c r="Z887" s="520"/>
      <c r="AA887" s="520"/>
      <c r="AB887" s="521">
        <v>0</v>
      </c>
      <c r="AC887" s="522"/>
      <c r="AD887" s="523"/>
      <c r="AE887" s="524" t="s">
        <v>161</v>
      </c>
      <c r="AF887" s="525"/>
      <c r="AG887" s="525"/>
      <c r="AH887" s="525"/>
      <c r="AI887" s="525"/>
      <c r="AJ887" s="525"/>
      <c r="AK887" s="525"/>
      <c r="AL887" s="525"/>
      <c r="AM887" s="526"/>
    </row>
    <row r="888" spans="1:39" ht="39.950000000000003" customHeight="1" x14ac:dyDescent="0.25">
      <c r="A888" s="89">
        <f t="shared" si="13"/>
        <v>876</v>
      </c>
      <c r="B888" s="511" t="s">
        <v>374</v>
      </c>
      <c r="C888" s="512"/>
      <c r="D888" s="513"/>
      <c r="E888" s="514"/>
      <c r="F888" s="514"/>
      <c r="G888" s="514"/>
      <c r="H888" s="514"/>
      <c r="I888" s="514"/>
      <c r="J888" s="515"/>
      <c r="K888" s="527" t="s">
        <v>161</v>
      </c>
      <c r="L888" s="528"/>
      <c r="M888" s="528"/>
      <c r="N888" s="528"/>
      <c r="O888" s="529"/>
      <c r="P888" s="516" t="s">
        <v>161</v>
      </c>
      <c r="Q888" s="517"/>
      <c r="R888" s="517"/>
      <c r="S888" s="517"/>
      <c r="T888" s="517"/>
      <c r="U888" s="517"/>
      <c r="V888" s="517"/>
      <c r="W888" s="517"/>
      <c r="X888" s="518"/>
      <c r="Y888" s="519">
        <v>0</v>
      </c>
      <c r="Z888" s="520"/>
      <c r="AA888" s="520"/>
      <c r="AB888" s="521">
        <v>0</v>
      </c>
      <c r="AC888" s="522"/>
      <c r="AD888" s="523"/>
      <c r="AE888" s="524" t="s">
        <v>161</v>
      </c>
      <c r="AF888" s="525"/>
      <c r="AG888" s="525"/>
      <c r="AH888" s="525"/>
      <c r="AI888" s="525"/>
      <c r="AJ888" s="525"/>
      <c r="AK888" s="525"/>
      <c r="AL888" s="525"/>
      <c r="AM888" s="526"/>
    </row>
    <row r="889" spans="1:39" ht="39.950000000000003" customHeight="1" x14ac:dyDescent="0.25">
      <c r="A889" s="89">
        <f t="shared" si="13"/>
        <v>877</v>
      </c>
      <c r="B889" s="511" t="s">
        <v>374</v>
      </c>
      <c r="C889" s="512"/>
      <c r="D889" s="513"/>
      <c r="E889" s="514"/>
      <c r="F889" s="514"/>
      <c r="G889" s="514"/>
      <c r="H889" s="514"/>
      <c r="I889" s="514"/>
      <c r="J889" s="515"/>
      <c r="K889" s="527" t="s">
        <v>161</v>
      </c>
      <c r="L889" s="528"/>
      <c r="M889" s="528"/>
      <c r="N889" s="528"/>
      <c r="O889" s="529"/>
      <c r="P889" s="516" t="s">
        <v>161</v>
      </c>
      <c r="Q889" s="517"/>
      <c r="R889" s="517"/>
      <c r="S889" s="517"/>
      <c r="T889" s="517"/>
      <c r="U889" s="517"/>
      <c r="V889" s="517"/>
      <c r="W889" s="517"/>
      <c r="X889" s="518"/>
      <c r="Y889" s="519">
        <v>0</v>
      </c>
      <c r="Z889" s="520"/>
      <c r="AA889" s="520"/>
      <c r="AB889" s="521">
        <v>0</v>
      </c>
      <c r="AC889" s="522"/>
      <c r="AD889" s="523"/>
      <c r="AE889" s="524" t="s">
        <v>161</v>
      </c>
      <c r="AF889" s="525"/>
      <c r="AG889" s="525"/>
      <c r="AH889" s="525"/>
      <c r="AI889" s="525"/>
      <c r="AJ889" s="525"/>
      <c r="AK889" s="525"/>
      <c r="AL889" s="525"/>
      <c r="AM889" s="526"/>
    </row>
    <row r="890" spans="1:39" ht="39.950000000000003" customHeight="1" x14ac:dyDescent="0.25">
      <c r="A890" s="89">
        <f t="shared" si="13"/>
        <v>878</v>
      </c>
      <c r="B890" s="511" t="s">
        <v>374</v>
      </c>
      <c r="C890" s="512"/>
      <c r="D890" s="513"/>
      <c r="E890" s="514"/>
      <c r="F890" s="514"/>
      <c r="G890" s="514"/>
      <c r="H890" s="514"/>
      <c r="I890" s="514"/>
      <c r="J890" s="515"/>
      <c r="K890" s="527" t="s">
        <v>161</v>
      </c>
      <c r="L890" s="528"/>
      <c r="M890" s="528"/>
      <c r="N890" s="528"/>
      <c r="O890" s="529"/>
      <c r="P890" s="516" t="s">
        <v>161</v>
      </c>
      <c r="Q890" s="517"/>
      <c r="R890" s="517"/>
      <c r="S890" s="517"/>
      <c r="T890" s="517"/>
      <c r="U890" s="517"/>
      <c r="V890" s="517"/>
      <c r="W890" s="517"/>
      <c r="X890" s="518"/>
      <c r="Y890" s="519">
        <v>0</v>
      </c>
      <c r="Z890" s="520"/>
      <c r="AA890" s="520"/>
      <c r="AB890" s="521">
        <v>0</v>
      </c>
      <c r="AC890" s="522"/>
      <c r="AD890" s="523"/>
      <c r="AE890" s="524" t="s">
        <v>161</v>
      </c>
      <c r="AF890" s="525"/>
      <c r="AG890" s="525"/>
      <c r="AH890" s="525"/>
      <c r="AI890" s="525"/>
      <c r="AJ890" s="525"/>
      <c r="AK890" s="525"/>
      <c r="AL890" s="525"/>
      <c r="AM890" s="526"/>
    </row>
    <row r="891" spans="1:39" ht="39.950000000000003" customHeight="1" x14ac:dyDescent="0.25">
      <c r="A891" s="89">
        <f t="shared" si="13"/>
        <v>879</v>
      </c>
      <c r="B891" s="511" t="s">
        <v>374</v>
      </c>
      <c r="C891" s="512"/>
      <c r="D891" s="513"/>
      <c r="E891" s="514"/>
      <c r="F891" s="514"/>
      <c r="G891" s="514"/>
      <c r="H891" s="514"/>
      <c r="I891" s="514"/>
      <c r="J891" s="515"/>
      <c r="K891" s="527" t="s">
        <v>161</v>
      </c>
      <c r="L891" s="528"/>
      <c r="M891" s="528"/>
      <c r="N891" s="528"/>
      <c r="O891" s="529"/>
      <c r="P891" s="516" t="s">
        <v>161</v>
      </c>
      <c r="Q891" s="517"/>
      <c r="R891" s="517"/>
      <c r="S891" s="517"/>
      <c r="T891" s="517"/>
      <c r="U891" s="517"/>
      <c r="V891" s="517"/>
      <c r="W891" s="517"/>
      <c r="X891" s="518"/>
      <c r="Y891" s="519">
        <v>0</v>
      </c>
      <c r="Z891" s="520"/>
      <c r="AA891" s="520"/>
      <c r="AB891" s="521">
        <v>0</v>
      </c>
      <c r="AC891" s="522"/>
      <c r="AD891" s="523"/>
      <c r="AE891" s="524" t="s">
        <v>161</v>
      </c>
      <c r="AF891" s="525"/>
      <c r="AG891" s="525"/>
      <c r="AH891" s="525"/>
      <c r="AI891" s="525"/>
      <c r="AJ891" s="525"/>
      <c r="AK891" s="525"/>
      <c r="AL891" s="525"/>
      <c r="AM891" s="526"/>
    </row>
    <row r="892" spans="1:39" ht="39.950000000000003" customHeight="1" x14ac:dyDescent="0.25">
      <c r="A892" s="89">
        <f t="shared" si="13"/>
        <v>880</v>
      </c>
      <c r="B892" s="511" t="s">
        <v>374</v>
      </c>
      <c r="C892" s="512"/>
      <c r="D892" s="513"/>
      <c r="E892" s="514"/>
      <c r="F892" s="514"/>
      <c r="G892" s="514"/>
      <c r="H892" s="514"/>
      <c r="I892" s="514"/>
      <c r="J892" s="515"/>
      <c r="K892" s="527" t="s">
        <v>161</v>
      </c>
      <c r="L892" s="528"/>
      <c r="M892" s="528"/>
      <c r="N892" s="528"/>
      <c r="O892" s="529"/>
      <c r="P892" s="516" t="s">
        <v>161</v>
      </c>
      <c r="Q892" s="517"/>
      <c r="R892" s="517"/>
      <c r="S892" s="517"/>
      <c r="T892" s="517"/>
      <c r="U892" s="517"/>
      <c r="V892" s="517"/>
      <c r="W892" s="517"/>
      <c r="X892" s="518"/>
      <c r="Y892" s="519">
        <v>0</v>
      </c>
      <c r="Z892" s="520"/>
      <c r="AA892" s="520"/>
      <c r="AB892" s="521">
        <v>0</v>
      </c>
      <c r="AC892" s="522"/>
      <c r="AD892" s="523"/>
      <c r="AE892" s="524" t="s">
        <v>161</v>
      </c>
      <c r="AF892" s="525"/>
      <c r="AG892" s="525"/>
      <c r="AH892" s="525"/>
      <c r="AI892" s="525"/>
      <c r="AJ892" s="525"/>
      <c r="AK892" s="525"/>
      <c r="AL892" s="525"/>
      <c r="AM892" s="526"/>
    </row>
    <row r="893" spans="1:39" ht="39.950000000000003" customHeight="1" x14ac:dyDescent="0.25">
      <c r="A893" s="89">
        <f t="shared" si="13"/>
        <v>881</v>
      </c>
      <c r="B893" s="511" t="s">
        <v>374</v>
      </c>
      <c r="C893" s="512"/>
      <c r="D893" s="513"/>
      <c r="E893" s="514"/>
      <c r="F893" s="514"/>
      <c r="G893" s="514"/>
      <c r="H893" s="514"/>
      <c r="I893" s="514"/>
      <c r="J893" s="515"/>
      <c r="K893" s="527" t="s">
        <v>161</v>
      </c>
      <c r="L893" s="528"/>
      <c r="M893" s="528"/>
      <c r="N893" s="528"/>
      <c r="O893" s="529"/>
      <c r="P893" s="516" t="s">
        <v>161</v>
      </c>
      <c r="Q893" s="517"/>
      <c r="R893" s="517"/>
      <c r="S893" s="517"/>
      <c r="T893" s="517"/>
      <c r="U893" s="517"/>
      <c r="V893" s="517"/>
      <c r="W893" s="517"/>
      <c r="X893" s="518"/>
      <c r="Y893" s="519">
        <v>0</v>
      </c>
      <c r="Z893" s="520"/>
      <c r="AA893" s="520"/>
      <c r="AB893" s="521">
        <v>0</v>
      </c>
      <c r="AC893" s="522"/>
      <c r="AD893" s="523"/>
      <c r="AE893" s="524" t="s">
        <v>161</v>
      </c>
      <c r="AF893" s="525"/>
      <c r="AG893" s="525"/>
      <c r="AH893" s="525"/>
      <c r="AI893" s="525"/>
      <c r="AJ893" s="525"/>
      <c r="AK893" s="525"/>
      <c r="AL893" s="525"/>
      <c r="AM893" s="526"/>
    </row>
    <row r="894" spans="1:39" ht="39.950000000000003" customHeight="1" x14ac:dyDescent="0.25">
      <c r="A894" s="89">
        <f t="shared" si="13"/>
        <v>882</v>
      </c>
      <c r="B894" s="511" t="s">
        <v>374</v>
      </c>
      <c r="C894" s="512"/>
      <c r="D894" s="513"/>
      <c r="E894" s="514"/>
      <c r="F894" s="514"/>
      <c r="G894" s="514"/>
      <c r="H894" s="514"/>
      <c r="I894" s="514"/>
      <c r="J894" s="515"/>
      <c r="K894" s="527" t="s">
        <v>161</v>
      </c>
      <c r="L894" s="528"/>
      <c r="M894" s="528"/>
      <c r="N894" s="528"/>
      <c r="O894" s="529"/>
      <c r="P894" s="516" t="s">
        <v>161</v>
      </c>
      <c r="Q894" s="517"/>
      <c r="R894" s="517"/>
      <c r="S894" s="517"/>
      <c r="T894" s="517"/>
      <c r="U894" s="517"/>
      <c r="V894" s="517"/>
      <c r="W894" s="517"/>
      <c r="X894" s="518"/>
      <c r="Y894" s="519">
        <v>0</v>
      </c>
      <c r="Z894" s="520"/>
      <c r="AA894" s="520"/>
      <c r="AB894" s="521">
        <v>0</v>
      </c>
      <c r="AC894" s="522"/>
      <c r="AD894" s="523"/>
      <c r="AE894" s="524" t="s">
        <v>161</v>
      </c>
      <c r="AF894" s="525"/>
      <c r="AG894" s="525"/>
      <c r="AH894" s="525"/>
      <c r="AI894" s="525"/>
      <c r="AJ894" s="525"/>
      <c r="AK894" s="525"/>
      <c r="AL894" s="525"/>
      <c r="AM894" s="526"/>
    </row>
    <row r="895" spans="1:39" ht="39.950000000000003" customHeight="1" x14ac:dyDescent="0.25">
      <c r="A895" s="89">
        <f t="shared" si="13"/>
        <v>883</v>
      </c>
      <c r="B895" s="511" t="s">
        <v>374</v>
      </c>
      <c r="C895" s="512"/>
      <c r="D895" s="513"/>
      <c r="E895" s="514"/>
      <c r="F895" s="514"/>
      <c r="G895" s="514"/>
      <c r="H895" s="514"/>
      <c r="I895" s="514"/>
      <c r="J895" s="515"/>
      <c r="K895" s="527" t="s">
        <v>161</v>
      </c>
      <c r="L895" s="528"/>
      <c r="M895" s="528"/>
      <c r="N895" s="528"/>
      <c r="O895" s="529"/>
      <c r="P895" s="516" t="s">
        <v>161</v>
      </c>
      <c r="Q895" s="517"/>
      <c r="R895" s="517"/>
      <c r="S895" s="517"/>
      <c r="T895" s="517"/>
      <c r="U895" s="517"/>
      <c r="V895" s="517"/>
      <c r="W895" s="517"/>
      <c r="X895" s="518"/>
      <c r="Y895" s="519">
        <v>0</v>
      </c>
      <c r="Z895" s="520"/>
      <c r="AA895" s="520"/>
      <c r="AB895" s="521">
        <v>0</v>
      </c>
      <c r="AC895" s="522"/>
      <c r="AD895" s="523"/>
      <c r="AE895" s="524" t="s">
        <v>161</v>
      </c>
      <c r="AF895" s="525"/>
      <c r="AG895" s="525"/>
      <c r="AH895" s="525"/>
      <c r="AI895" s="525"/>
      <c r="AJ895" s="525"/>
      <c r="AK895" s="525"/>
      <c r="AL895" s="525"/>
      <c r="AM895" s="526"/>
    </row>
    <row r="896" spans="1:39" ht="39.950000000000003" customHeight="1" x14ac:dyDescent="0.25">
      <c r="A896" s="89">
        <f t="shared" si="13"/>
        <v>884</v>
      </c>
      <c r="B896" s="511" t="s">
        <v>374</v>
      </c>
      <c r="C896" s="512"/>
      <c r="D896" s="513"/>
      <c r="E896" s="514"/>
      <c r="F896" s="514"/>
      <c r="G896" s="514"/>
      <c r="H896" s="514"/>
      <c r="I896" s="514"/>
      <c r="J896" s="515"/>
      <c r="K896" s="527" t="s">
        <v>161</v>
      </c>
      <c r="L896" s="528"/>
      <c r="M896" s="528"/>
      <c r="N896" s="528"/>
      <c r="O896" s="529"/>
      <c r="P896" s="516" t="s">
        <v>161</v>
      </c>
      <c r="Q896" s="517"/>
      <c r="R896" s="517"/>
      <c r="S896" s="517"/>
      <c r="T896" s="517"/>
      <c r="U896" s="517"/>
      <c r="V896" s="517"/>
      <c r="W896" s="517"/>
      <c r="X896" s="518"/>
      <c r="Y896" s="519">
        <v>0</v>
      </c>
      <c r="Z896" s="520"/>
      <c r="AA896" s="520"/>
      <c r="AB896" s="521">
        <v>0</v>
      </c>
      <c r="AC896" s="522"/>
      <c r="AD896" s="523"/>
      <c r="AE896" s="524" t="s">
        <v>161</v>
      </c>
      <c r="AF896" s="525"/>
      <c r="AG896" s="525"/>
      <c r="AH896" s="525"/>
      <c r="AI896" s="525"/>
      <c r="AJ896" s="525"/>
      <c r="AK896" s="525"/>
      <c r="AL896" s="525"/>
      <c r="AM896" s="526"/>
    </row>
    <row r="897" spans="1:39" ht="39.950000000000003" customHeight="1" x14ac:dyDescent="0.25">
      <c r="A897" s="89">
        <f t="shared" si="13"/>
        <v>885</v>
      </c>
      <c r="B897" s="511" t="s">
        <v>374</v>
      </c>
      <c r="C897" s="512"/>
      <c r="D897" s="513"/>
      <c r="E897" s="514"/>
      <c r="F897" s="514"/>
      <c r="G897" s="514"/>
      <c r="H897" s="514"/>
      <c r="I897" s="514"/>
      <c r="J897" s="515"/>
      <c r="K897" s="527" t="s">
        <v>161</v>
      </c>
      <c r="L897" s="528"/>
      <c r="M897" s="528"/>
      <c r="N897" s="528"/>
      <c r="O897" s="529"/>
      <c r="P897" s="516" t="s">
        <v>161</v>
      </c>
      <c r="Q897" s="517"/>
      <c r="R897" s="517"/>
      <c r="S897" s="517"/>
      <c r="T897" s="517"/>
      <c r="U897" s="517"/>
      <c r="V897" s="517"/>
      <c r="W897" s="517"/>
      <c r="X897" s="518"/>
      <c r="Y897" s="519">
        <v>0</v>
      </c>
      <c r="Z897" s="520"/>
      <c r="AA897" s="520"/>
      <c r="AB897" s="521">
        <v>0</v>
      </c>
      <c r="AC897" s="522"/>
      <c r="AD897" s="523"/>
      <c r="AE897" s="524" t="s">
        <v>161</v>
      </c>
      <c r="AF897" s="525"/>
      <c r="AG897" s="525"/>
      <c r="AH897" s="525"/>
      <c r="AI897" s="525"/>
      <c r="AJ897" s="525"/>
      <c r="AK897" s="525"/>
      <c r="AL897" s="525"/>
      <c r="AM897" s="526"/>
    </row>
    <row r="898" spans="1:39" ht="39.950000000000003" customHeight="1" x14ac:dyDescent="0.25">
      <c r="A898" s="89">
        <f t="shared" si="13"/>
        <v>886</v>
      </c>
      <c r="B898" s="511" t="s">
        <v>374</v>
      </c>
      <c r="C898" s="512"/>
      <c r="D898" s="513"/>
      <c r="E898" s="514"/>
      <c r="F898" s="514"/>
      <c r="G898" s="514"/>
      <c r="H898" s="514"/>
      <c r="I898" s="514"/>
      <c r="J898" s="515"/>
      <c r="K898" s="527" t="s">
        <v>161</v>
      </c>
      <c r="L898" s="528"/>
      <c r="M898" s="528"/>
      <c r="N898" s="528"/>
      <c r="O898" s="529"/>
      <c r="P898" s="516" t="s">
        <v>161</v>
      </c>
      <c r="Q898" s="517"/>
      <c r="R898" s="517"/>
      <c r="S898" s="517"/>
      <c r="T898" s="517"/>
      <c r="U898" s="517"/>
      <c r="V898" s="517"/>
      <c r="W898" s="517"/>
      <c r="X898" s="518"/>
      <c r="Y898" s="519">
        <v>0</v>
      </c>
      <c r="Z898" s="520"/>
      <c r="AA898" s="520"/>
      <c r="AB898" s="521">
        <v>0</v>
      </c>
      <c r="AC898" s="522"/>
      <c r="AD898" s="523"/>
      <c r="AE898" s="524" t="s">
        <v>161</v>
      </c>
      <c r="AF898" s="525"/>
      <c r="AG898" s="525"/>
      <c r="AH898" s="525"/>
      <c r="AI898" s="525"/>
      <c r="AJ898" s="525"/>
      <c r="AK898" s="525"/>
      <c r="AL898" s="525"/>
      <c r="AM898" s="526"/>
    </row>
    <row r="899" spans="1:39" ht="39.950000000000003" customHeight="1" x14ac:dyDescent="0.25">
      <c r="A899" s="89">
        <f t="shared" si="13"/>
        <v>887</v>
      </c>
      <c r="B899" s="511" t="s">
        <v>374</v>
      </c>
      <c r="C899" s="512"/>
      <c r="D899" s="513"/>
      <c r="E899" s="514"/>
      <c r="F899" s="514"/>
      <c r="G899" s="514"/>
      <c r="H899" s="514"/>
      <c r="I899" s="514"/>
      <c r="J899" s="515"/>
      <c r="K899" s="527" t="s">
        <v>161</v>
      </c>
      <c r="L899" s="528"/>
      <c r="M899" s="528"/>
      <c r="N899" s="528"/>
      <c r="O899" s="529"/>
      <c r="P899" s="516" t="s">
        <v>161</v>
      </c>
      <c r="Q899" s="517"/>
      <c r="R899" s="517"/>
      <c r="S899" s="517"/>
      <c r="T899" s="517"/>
      <c r="U899" s="517"/>
      <c r="V899" s="517"/>
      <c r="W899" s="517"/>
      <c r="X899" s="518"/>
      <c r="Y899" s="519">
        <v>0</v>
      </c>
      <c r="Z899" s="520"/>
      <c r="AA899" s="520"/>
      <c r="AB899" s="521">
        <v>0</v>
      </c>
      <c r="AC899" s="522"/>
      <c r="AD899" s="523"/>
      <c r="AE899" s="524" t="s">
        <v>161</v>
      </c>
      <c r="AF899" s="525"/>
      <c r="AG899" s="525"/>
      <c r="AH899" s="525"/>
      <c r="AI899" s="525"/>
      <c r="AJ899" s="525"/>
      <c r="AK899" s="525"/>
      <c r="AL899" s="525"/>
      <c r="AM899" s="526"/>
    </row>
    <row r="900" spans="1:39" ht="39.950000000000003" customHeight="1" x14ac:dyDescent="0.25">
      <c r="A900" s="89">
        <f t="shared" si="13"/>
        <v>888</v>
      </c>
      <c r="B900" s="511" t="s">
        <v>374</v>
      </c>
      <c r="C900" s="512"/>
      <c r="D900" s="513"/>
      <c r="E900" s="514"/>
      <c r="F900" s="514"/>
      <c r="G900" s="514"/>
      <c r="H900" s="514"/>
      <c r="I900" s="514"/>
      <c r="J900" s="515"/>
      <c r="K900" s="527" t="s">
        <v>161</v>
      </c>
      <c r="L900" s="528"/>
      <c r="M900" s="528"/>
      <c r="N900" s="528"/>
      <c r="O900" s="529"/>
      <c r="P900" s="516" t="s">
        <v>161</v>
      </c>
      <c r="Q900" s="517"/>
      <c r="R900" s="517"/>
      <c r="S900" s="517"/>
      <c r="T900" s="517"/>
      <c r="U900" s="517"/>
      <c r="V900" s="517"/>
      <c r="W900" s="517"/>
      <c r="X900" s="518"/>
      <c r="Y900" s="519">
        <v>0</v>
      </c>
      <c r="Z900" s="520"/>
      <c r="AA900" s="520"/>
      <c r="AB900" s="521">
        <v>0</v>
      </c>
      <c r="AC900" s="522"/>
      <c r="AD900" s="523"/>
      <c r="AE900" s="524" t="s">
        <v>161</v>
      </c>
      <c r="AF900" s="525"/>
      <c r="AG900" s="525"/>
      <c r="AH900" s="525"/>
      <c r="AI900" s="525"/>
      <c r="AJ900" s="525"/>
      <c r="AK900" s="525"/>
      <c r="AL900" s="525"/>
      <c r="AM900" s="526"/>
    </row>
    <row r="901" spans="1:39" ht="39.950000000000003" customHeight="1" x14ac:dyDescent="0.25">
      <c r="A901" s="89">
        <f t="shared" si="13"/>
        <v>889</v>
      </c>
      <c r="B901" s="511" t="s">
        <v>374</v>
      </c>
      <c r="C901" s="512"/>
      <c r="D901" s="513"/>
      <c r="E901" s="514"/>
      <c r="F901" s="514"/>
      <c r="G901" s="514"/>
      <c r="H901" s="514"/>
      <c r="I901" s="514"/>
      <c r="J901" s="515"/>
      <c r="K901" s="527" t="s">
        <v>161</v>
      </c>
      <c r="L901" s="528"/>
      <c r="M901" s="528"/>
      <c r="N901" s="528"/>
      <c r="O901" s="529"/>
      <c r="P901" s="516" t="s">
        <v>161</v>
      </c>
      <c r="Q901" s="517"/>
      <c r="R901" s="517"/>
      <c r="S901" s="517"/>
      <c r="T901" s="517"/>
      <c r="U901" s="517"/>
      <c r="V901" s="517"/>
      <c r="W901" s="517"/>
      <c r="X901" s="518"/>
      <c r="Y901" s="519">
        <v>0</v>
      </c>
      <c r="Z901" s="520"/>
      <c r="AA901" s="520"/>
      <c r="AB901" s="521">
        <v>0</v>
      </c>
      <c r="AC901" s="522"/>
      <c r="AD901" s="523"/>
      <c r="AE901" s="524" t="s">
        <v>161</v>
      </c>
      <c r="AF901" s="525"/>
      <c r="AG901" s="525"/>
      <c r="AH901" s="525"/>
      <c r="AI901" s="525"/>
      <c r="AJ901" s="525"/>
      <c r="AK901" s="525"/>
      <c r="AL901" s="525"/>
      <c r="AM901" s="526"/>
    </row>
    <row r="902" spans="1:39" ht="39.950000000000003" customHeight="1" x14ac:dyDescent="0.25">
      <c r="A902" s="89">
        <f t="shared" si="13"/>
        <v>890</v>
      </c>
      <c r="B902" s="511" t="s">
        <v>374</v>
      </c>
      <c r="C902" s="512"/>
      <c r="D902" s="513"/>
      <c r="E902" s="514"/>
      <c r="F902" s="514"/>
      <c r="G902" s="514"/>
      <c r="H902" s="514"/>
      <c r="I902" s="514"/>
      <c r="J902" s="515"/>
      <c r="K902" s="527" t="s">
        <v>161</v>
      </c>
      <c r="L902" s="528"/>
      <c r="M902" s="528"/>
      <c r="N902" s="528"/>
      <c r="O902" s="529"/>
      <c r="P902" s="516" t="s">
        <v>161</v>
      </c>
      <c r="Q902" s="517"/>
      <c r="R902" s="517"/>
      <c r="S902" s="517"/>
      <c r="T902" s="517"/>
      <c r="U902" s="517"/>
      <c r="V902" s="517"/>
      <c r="W902" s="517"/>
      <c r="X902" s="518"/>
      <c r="Y902" s="519">
        <v>0</v>
      </c>
      <c r="Z902" s="520"/>
      <c r="AA902" s="520"/>
      <c r="AB902" s="521">
        <v>0</v>
      </c>
      <c r="AC902" s="522"/>
      <c r="AD902" s="523"/>
      <c r="AE902" s="524" t="s">
        <v>161</v>
      </c>
      <c r="AF902" s="525"/>
      <c r="AG902" s="525"/>
      <c r="AH902" s="525"/>
      <c r="AI902" s="525"/>
      <c r="AJ902" s="525"/>
      <c r="AK902" s="525"/>
      <c r="AL902" s="525"/>
      <c r="AM902" s="526"/>
    </row>
    <row r="903" spans="1:39" ht="39.950000000000003" customHeight="1" x14ac:dyDescent="0.25">
      <c r="A903" s="89">
        <f t="shared" si="13"/>
        <v>891</v>
      </c>
      <c r="B903" s="511" t="s">
        <v>374</v>
      </c>
      <c r="C903" s="512"/>
      <c r="D903" s="513"/>
      <c r="E903" s="514"/>
      <c r="F903" s="514"/>
      <c r="G903" s="514"/>
      <c r="H903" s="514"/>
      <c r="I903" s="514"/>
      <c r="J903" s="515"/>
      <c r="K903" s="527" t="s">
        <v>161</v>
      </c>
      <c r="L903" s="528"/>
      <c r="M903" s="528"/>
      <c r="N903" s="528"/>
      <c r="O903" s="529"/>
      <c r="P903" s="516" t="s">
        <v>161</v>
      </c>
      <c r="Q903" s="517"/>
      <c r="R903" s="517"/>
      <c r="S903" s="517"/>
      <c r="T903" s="517"/>
      <c r="U903" s="517"/>
      <c r="V903" s="517"/>
      <c r="W903" s="517"/>
      <c r="X903" s="518"/>
      <c r="Y903" s="519">
        <v>0</v>
      </c>
      <c r="Z903" s="520"/>
      <c r="AA903" s="520"/>
      <c r="AB903" s="521">
        <v>0</v>
      </c>
      <c r="AC903" s="522"/>
      <c r="AD903" s="523"/>
      <c r="AE903" s="524" t="s">
        <v>161</v>
      </c>
      <c r="AF903" s="525"/>
      <c r="AG903" s="525"/>
      <c r="AH903" s="525"/>
      <c r="AI903" s="525"/>
      <c r="AJ903" s="525"/>
      <c r="AK903" s="525"/>
      <c r="AL903" s="525"/>
      <c r="AM903" s="526"/>
    </row>
    <row r="904" spans="1:39" ht="39.950000000000003" customHeight="1" x14ac:dyDescent="0.25">
      <c r="A904" s="89">
        <f t="shared" si="13"/>
        <v>892</v>
      </c>
      <c r="B904" s="511" t="s">
        <v>374</v>
      </c>
      <c r="C904" s="512"/>
      <c r="D904" s="513"/>
      <c r="E904" s="514"/>
      <c r="F904" s="514"/>
      <c r="G904" s="514"/>
      <c r="H904" s="514"/>
      <c r="I904" s="514"/>
      <c r="J904" s="515"/>
      <c r="K904" s="527" t="s">
        <v>161</v>
      </c>
      <c r="L904" s="528"/>
      <c r="M904" s="528"/>
      <c r="N904" s="528"/>
      <c r="O904" s="529"/>
      <c r="P904" s="516" t="s">
        <v>161</v>
      </c>
      <c r="Q904" s="517"/>
      <c r="R904" s="517"/>
      <c r="S904" s="517"/>
      <c r="T904" s="517"/>
      <c r="U904" s="517"/>
      <c r="V904" s="517"/>
      <c r="W904" s="517"/>
      <c r="X904" s="518"/>
      <c r="Y904" s="519">
        <v>0</v>
      </c>
      <c r="Z904" s="520"/>
      <c r="AA904" s="520"/>
      <c r="AB904" s="521">
        <v>0</v>
      </c>
      <c r="AC904" s="522"/>
      <c r="AD904" s="523"/>
      <c r="AE904" s="524" t="s">
        <v>161</v>
      </c>
      <c r="AF904" s="525"/>
      <c r="AG904" s="525"/>
      <c r="AH904" s="525"/>
      <c r="AI904" s="525"/>
      <c r="AJ904" s="525"/>
      <c r="AK904" s="525"/>
      <c r="AL904" s="525"/>
      <c r="AM904" s="526"/>
    </row>
    <row r="905" spans="1:39" ht="39.950000000000003" customHeight="1" x14ac:dyDescent="0.25">
      <c r="A905" s="89">
        <f t="shared" si="13"/>
        <v>893</v>
      </c>
      <c r="B905" s="511" t="s">
        <v>374</v>
      </c>
      <c r="C905" s="512"/>
      <c r="D905" s="513"/>
      <c r="E905" s="514"/>
      <c r="F905" s="514"/>
      <c r="G905" s="514"/>
      <c r="H905" s="514"/>
      <c r="I905" s="514"/>
      <c r="J905" s="515"/>
      <c r="K905" s="527" t="s">
        <v>161</v>
      </c>
      <c r="L905" s="528"/>
      <c r="M905" s="528"/>
      <c r="N905" s="528"/>
      <c r="O905" s="529"/>
      <c r="P905" s="516" t="s">
        <v>161</v>
      </c>
      <c r="Q905" s="517"/>
      <c r="R905" s="517"/>
      <c r="S905" s="517"/>
      <c r="T905" s="517"/>
      <c r="U905" s="517"/>
      <c r="V905" s="517"/>
      <c r="W905" s="517"/>
      <c r="X905" s="518"/>
      <c r="Y905" s="519">
        <v>0</v>
      </c>
      <c r="Z905" s="520"/>
      <c r="AA905" s="520"/>
      <c r="AB905" s="521">
        <v>0</v>
      </c>
      <c r="AC905" s="522"/>
      <c r="AD905" s="523"/>
      <c r="AE905" s="524" t="s">
        <v>161</v>
      </c>
      <c r="AF905" s="525"/>
      <c r="AG905" s="525"/>
      <c r="AH905" s="525"/>
      <c r="AI905" s="525"/>
      <c r="AJ905" s="525"/>
      <c r="AK905" s="525"/>
      <c r="AL905" s="525"/>
      <c r="AM905" s="526"/>
    </row>
    <row r="906" spans="1:39" ht="39.950000000000003" customHeight="1" x14ac:dyDescent="0.25">
      <c r="A906" s="89">
        <f t="shared" si="13"/>
        <v>894</v>
      </c>
      <c r="B906" s="511" t="s">
        <v>374</v>
      </c>
      <c r="C906" s="512"/>
      <c r="D906" s="513"/>
      <c r="E906" s="514"/>
      <c r="F906" s="514"/>
      <c r="G906" s="514"/>
      <c r="H906" s="514"/>
      <c r="I906" s="514"/>
      <c r="J906" s="515"/>
      <c r="K906" s="527" t="s">
        <v>161</v>
      </c>
      <c r="L906" s="528"/>
      <c r="M906" s="528"/>
      <c r="N906" s="528"/>
      <c r="O906" s="529"/>
      <c r="P906" s="516" t="s">
        <v>161</v>
      </c>
      <c r="Q906" s="517"/>
      <c r="R906" s="517"/>
      <c r="S906" s="517"/>
      <c r="T906" s="517"/>
      <c r="U906" s="517"/>
      <c r="V906" s="517"/>
      <c r="W906" s="517"/>
      <c r="X906" s="518"/>
      <c r="Y906" s="519">
        <v>0</v>
      </c>
      <c r="Z906" s="520"/>
      <c r="AA906" s="520"/>
      <c r="AB906" s="521">
        <v>0</v>
      </c>
      <c r="AC906" s="522"/>
      <c r="AD906" s="523"/>
      <c r="AE906" s="524" t="s">
        <v>161</v>
      </c>
      <c r="AF906" s="525"/>
      <c r="AG906" s="525"/>
      <c r="AH906" s="525"/>
      <c r="AI906" s="525"/>
      <c r="AJ906" s="525"/>
      <c r="AK906" s="525"/>
      <c r="AL906" s="525"/>
      <c r="AM906" s="526"/>
    </row>
    <row r="907" spans="1:39" ht="39.950000000000003" customHeight="1" x14ac:dyDescent="0.25">
      <c r="A907" s="89">
        <f t="shared" si="13"/>
        <v>895</v>
      </c>
      <c r="B907" s="511" t="s">
        <v>374</v>
      </c>
      <c r="C907" s="512"/>
      <c r="D907" s="513"/>
      <c r="E907" s="514"/>
      <c r="F907" s="514"/>
      <c r="G907" s="514"/>
      <c r="H907" s="514"/>
      <c r="I907" s="514"/>
      <c r="J907" s="515"/>
      <c r="K907" s="527" t="s">
        <v>161</v>
      </c>
      <c r="L907" s="528"/>
      <c r="M907" s="528"/>
      <c r="N907" s="528"/>
      <c r="O907" s="529"/>
      <c r="P907" s="516" t="s">
        <v>161</v>
      </c>
      <c r="Q907" s="517"/>
      <c r="R907" s="517"/>
      <c r="S907" s="517"/>
      <c r="T907" s="517"/>
      <c r="U907" s="517"/>
      <c r="V907" s="517"/>
      <c r="W907" s="517"/>
      <c r="X907" s="518"/>
      <c r="Y907" s="519">
        <v>0</v>
      </c>
      <c r="Z907" s="520"/>
      <c r="AA907" s="520"/>
      <c r="AB907" s="521">
        <v>0</v>
      </c>
      <c r="AC907" s="522"/>
      <c r="AD907" s="523"/>
      <c r="AE907" s="524" t="s">
        <v>161</v>
      </c>
      <c r="AF907" s="525"/>
      <c r="AG907" s="525"/>
      <c r="AH907" s="525"/>
      <c r="AI907" s="525"/>
      <c r="AJ907" s="525"/>
      <c r="AK907" s="525"/>
      <c r="AL907" s="525"/>
      <c r="AM907" s="526"/>
    </row>
    <row r="908" spans="1:39" ht="39.950000000000003" customHeight="1" x14ac:dyDescent="0.25">
      <c r="A908" s="89">
        <f t="shared" si="13"/>
        <v>896</v>
      </c>
      <c r="B908" s="511" t="s">
        <v>374</v>
      </c>
      <c r="C908" s="512"/>
      <c r="D908" s="513"/>
      <c r="E908" s="514"/>
      <c r="F908" s="514"/>
      <c r="G908" s="514"/>
      <c r="H908" s="514"/>
      <c r="I908" s="514"/>
      <c r="J908" s="515"/>
      <c r="K908" s="527" t="s">
        <v>161</v>
      </c>
      <c r="L908" s="528"/>
      <c r="M908" s="528"/>
      <c r="N908" s="528"/>
      <c r="O908" s="529"/>
      <c r="P908" s="516" t="s">
        <v>161</v>
      </c>
      <c r="Q908" s="517"/>
      <c r="R908" s="517"/>
      <c r="S908" s="517"/>
      <c r="T908" s="517"/>
      <c r="U908" s="517"/>
      <c r="V908" s="517"/>
      <c r="W908" s="517"/>
      <c r="X908" s="518"/>
      <c r="Y908" s="519">
        <v>0</v>
      </c>
      <c r="Z908" s="520"/>
      <c r="AA908" s="520"/>
      <c r="AB908" s="521">
        <v>0</v>
      </c>
      <c r="AC908" s="522"/>
      <c r="AD908" s="523"/>
      <c r="AE908" s="524" t="s">
        <v>161</v>
      </c>
      <c r="AF908" s="525"/>
      <c r="AG908" s="525"/>
      <c r="AH908" s="525"/>
      <c r="AI908" s="525"/>
      <c r="AJ908" s="525"/>
      <c r="AK908" s="525"/>
      <c r="AL908" s="525"/>
      <c r="AM908" s="526"/>
    </row>
    <row r="909" spans="1:39" ht="39.950000000000003" customHeight="1" x14ac:dyDescent="0.25">
      <c r="A909" s="89">
        <f t="shared" si="13"/>
        <v>897</v>
      </c>
      <c r="B909" s="511" t="s">
        <v>374</v>
      </c>
      <c r="C909" s="512"/>
      <c r="D909" s="513"/>
      <c r="E909" s="514"/>
      <c r="F909" s="514"/>
      <c r="G909" s="514"/>
      <c r="H909" s="514"/>
      <c r="I909" s="514"/>
      <c r="J909" s="515"/>
      <c r="K909" s="527" t="s">
        <v>161</v>
      </c>
      <c r="L909" s="528"/>
      <c r="M909" s="528"/>
      <c r="N909" s="528"/>
      <c r="O909" s="529"/>
      <c r="P909" s="516" t="s">
        <v>161</v>
      </c>
      <c r="Q909" s="517"/>
      <c r="R909" s="517"/>
      <c r="S909" s="517"/>
      <c r="T909" s="517"/>
      <c r="U909" s="517"/>
      <c r="V909" s="517"/>
      <c r="W909" s="517"/>
      <c r="X909" s="518"/>
      <c r="Y909" s="519">
        <v>0</v>
      </c>
      <c r="Z909" s="520"/>
      <c r="AA909" s="520"/>
      <c r="AB909" s="521">
        <v>0</v>
      </c>
      <c r="AC909" s="522"/>
      <c r="AD909" s="523"/>
      <c r="AE909" s="524" t="s">
        <v>161</v>
      </c>
      <c r="AF909" s="525"/>
      <c r="AG909" s="525"/>
      <c r="AH909" s="525"/>
      <c r="AI909" s="525"/>
      <c r="AJ909" s="525"/>
      <c r="AK909" s="525"/>
      <c r="AL909" s="525"/>
      <c r="AM909" s="526"/>
    </row>
    <row r="910" spans="1:39" ht="39.950000000000003" customHeight="1" x14ac:dyDescent="0.25">
      <c r="A910" s="89">
        <f t="shared" si="13"/>
        <v>898</v>
      </c>
      <c r="B910" s="511" t="s">
        <v>374</v>
      </c>
      <c r="C910" s="512"/>
      <c r="D910" s="513"/>
      <c r="E910" s="514"/>
      <c r="F910" s="514"/>
      <c r="G910" s="514"/>
      <c r="H910" s="514"/>
      <c r="I910" s="514"/>
      <c r="J910" s="515"/>
      <c r="K910" s="527" t="s">
        <v>161</v>
      </c>
      <c r="L910" s="528"/>
      <c r="M910" s="528"/>
      <c r="N910" s="528"/>
      <c r="O910" s="529"/>
      <c r="P910" s="516" t="s">
        <v>161</v>
      </c>
      <c r="Q910" s="517"/>
      <c r="R910" s="517"/>
      <c r="S910" s="517"/>
      <c r="T910" s="517"/>
      <c r="U910" s="517"/>
      <c r="V910" s="517"/>
      <c r="W910" s="517"/>
      <c r="X910" s="518"/>
      <c r="Y910" s="519">
        <v>0</v>
      </c>
      <c r="Z910" s="520"/>
      <c r="AA910" s="520"/>
      <c r="AB910" s="521">
        <v>0</v>
      </c>
      <c r="AC910" s="522"/>
      <c r="AD910" s="523"/>
      <c r="AE910" s="524" t="s">
        <v>161</v>
      </c>
      <c r="AF910" s="525"/>
      <c r="AG910" s="525"/>
      <c r="AH910" s="525"/>
      <c r="AI910" s="525"/>
      <c r="AJ910" s="525"/>
      <c r="AK910" s="525"/>
      <c r="AL910" s="525"/>
      <c r="AM910" s="526"/>
    </row>
    <row r="911" spans="1:39" ht="39.950000000000003" customHeight="1" x14ac:dyDescent="0.25">
      <c r="A911" s="89">
        <f t="shared" ref="A911:A974" si="14">ROW(A899)</f>
        <v>899</v>
      </c>
      <c r="B911" s="511" t="s">
        <v>374</v>
      </c>
      <c r="C911" s="512"/>
      <c r="D911" s="513"/>
      <c r="E911" s="514"/>
      <c r="F911" s="514"/>
      <c r="G911" s="514"/>
      <c r="H911" s="514"/>
      <c r="I911" s="514"/>
      <c r="J911" s="515"/>
      <c r="K911" s="527" t="s">
        <v>161</v>
      </c>
      <c r="L911" s="528"/>
      <c r="M911" s="528"/>
      <c r="N911" s="528"/>
      <c r="O911" s="529"/>
      <c r="P911" s="516" t="s">
        <v>161</v>
      </c>
      <c r="Q911" s="517"/>
      <c r="R911" s="517"/>
      <c r="S911" s="517"/>
      <c r="T911" s="517"/>
      <c r="U911" s="517"/>
      <c r="V911" s="517"/>
      <c r="W911" s="517"/>
      <c r="X911" s="518"/>
      <c r="Y911" s="519">
        <v>0</v>
      </c>
      <c r="Z911" s="520"/>
      <c r="AA911" s="520"/>
      <c r="AB911" s="521">
        <v>0</v>
      </c>
      <c r="AC911" s="522"/>
      <c r="AD911" s="523"/>
      <c r="AE911" s="524" t="s">
        <v>161</v>
      </c>
      <c r="AF911" s="525"/>
      <c r="AG911" s="525"/>
      <c r="AH911" s="525"/>
      <c r="AI911" s="525"/>
      <c r="AJ911" s="525"/>
      <c r="AK911" s="525"/>
      <c r="AL911" s="525"/>
      <c r="AM911" s="526"/>
    </row>
    <row r="912" spans="1:39" ht="39.950000000000003" customHeight="1" x14ac:dyDescent="0.25">
      <c r="A912" s="89">
        <f t="shared" si="14"/>
        <v>900</v>
      </c>
      <c r="B912" s="511" t="s">
        <v>374</v>
      </c>
      <c r="C912" s="512"/>
      <c r="D912" s="513"/>
      <c r="E912" s="514"/>
      <c r="F912" s="514"/>
      <c r="G912" s="514"/>
      <c r="H912" s="514"/>
      <c r="I912" s="514"/>
      <c r="J912" s="515"/>
      <c r="K912" s="527" t="s">
        <v>161</v>
      </c>
      <c r="L912" s="528"/>
      <c r="M912" s="528"/>
      <c r="N912" s="528"/>
      <c r="O912" s="529"/>
      <c r="P912" s="516" t="s">
        <v>161</v>
      </c>
      <c r="Q912" s="517"/>
      <c r="R912" s="517"/>
      <c r="S912" s="517"/>
      <c r="T912" s="517"/>
      <c r="U912" s="517"/>
      <c r="V912" s="517"/>
      <c r="W912" s="517"/>
      <c r="X912" s="518"/>
      <c r="Y912" s="519">
        <v>0</v>
      </c>
      <c r="Z912" s="520"/>
      <c r="AA912" s="520"/>
      <c r="AB912" s="521">
        <v>0</v>
      </c>
      <c r="AC912" s="522"/>
      <c r="AD912" s="523"/>
      <c r="AE912" s="524" t="s">
        <v>161</v>
      </c>
      <c r="AF912" s="525"/>
      <c r="AG912" s="525"/>
      <c r="AH912" s="525"/>
      <c r="AI912" s="525"/>
      <c r="AJ912" s="525"/>
      <c r="AK912" s="525"/>
      <c r="AL912" s="525"/>
      <c r="AM912" s="526"/>
    </row>
    <row r="913" spans="1:39" ht="39.950000000000003" customHeight="1" x14ac:dyDescent="0.25">
      <c r="A913" s="89">
        <f t="shared" si="14"/>
        <v>901</v>
      </c>
      <c r="B913" s="511" t="s">
        <v>374</v>
      </c>
      <c r="C913" s="512"/>
      <c r="D913" s="513"/>
      <c r="E913" s="514"/>
      <c r="F913" s="514"/>
      <c r="G913" s="514"/>
      <c r="H913" s="514"/>
      <c r="I913" s="514"/>
      <c r="J913" s="515"/>
      <c r="K913" s="527" t="s">
        <v>161</v>
      </c>
      <c r="L913" s="528"/>
      <c r="M913" s="528"/>
      <c r="N913" s="528"/>
      <c r="O913" s="529"/>
      <c r="P913" s="516" t="s">
        <v>161</v>
      </c>
      <c r="Q913" s="517"/>
      <c r="R913" s="517"/>
      <c r="S913" s="517"/>
      <c r="T913" s="517"/>
      <c r="U913" s="517"/>
      <c r="V913" s="517"/>
      <c r="W913" s="517"/>
      <c r="X913" s="518"/>
      <c r="Y913" s="519">
        <v>0</v>
      </c>
      <c r="Z913" s="520"/>
      <c r="AA913" s="520"/>
      <c r="AB913" s="521">
        <v>0</v>
      </c>
      <c r="AC913" s="522"/>
      <c r="AD913" s="523"/>
      <c r="AE913" s="524" t="s">
        <v>161</v>
      </c>
      <c r="AF913" s="525"/>
      <c r="AG913" s="525"/>
      <c r="AH913" s="525"/>
      <c r="AI913" s="525"/>
      <c r="AJ913" s="525"/>
      <c r="AK913" s="525"/>
      <c r="AL913" s="525"/>
      <c r="AM913" s="526"/>
    </row>
    <row r="914" spans="1:39" ht="39.950000000000003" customHeight="1" x14ac:dyDescent="0.25">
      <c r="A914" s="89">
        <f t="shared" si="14"/>
        <v>902</v>
      </c>
      <c r="B914" s="511" t="s">
        <v>374</v>
      </c>
      <c r="C914" s="512"/>
      <c r="D914" s="513"/>
      <c r="E914" s="514"/>
      <c r="F914" s="514"/>
      <c r="G914" s="514"/>
      <c r="H914" s="514"/>
      <c r="I914" s="514"/>
      <c r="J914" s="515"/>
      <c r="K914" s="527" t="s">
        <v>161</v>
      </c>
      <c r="L914" s="528"/>
      <c r="M914" s="528"/>
      <c r="N914" s="528"/>
      <c r="O914" s="529"/>
      <c r="P914" s="516" t="s">
        <v>161</v>
      </c>
      <c r="Q914" s="517"/>
      <c r="R914" s="517"/>
      <c r="S914" s="517"/>
      <c r="T914" s="517"/>
      <c r="U914" s="517"/>
      <c r="V914" s="517"/>
      <c r="W914" s="517"/>
      <c r="X914" s="518"/>
      <c r="Y914" s="519">
        <v>0</v>
      </c>
      <c r="Z914" s="520"/>
      <c r="AA914" s="520"/>
      <c r="AB914" s="521">
        <v>0</v>
      </c>
      <c r="AC914" s="522"/>
      <c r="AD914" s="523"/>
      <c r="AE914" s="524" t="s">
        <v>161</v>
      </c>
      <c r="AF914" s="525"/>
      <c r="AG914" s="525"/>
      <c r="AH914" s="525"/>
      <c r="AI914" s="525"/>
      <c r="AJ914" s="525"/>
      <c r="AK914" s="525"/>
      <c r="AL914" s="525"/>
      <c r="AM914" s="526"/>
    </row>
    <row r="915" spans="1:39" ht="39.950000000000003" customHeight="1" x14ac:dyDescent="0.25">
      <c r="A915" s="89">
        <f t="shared" si="14"/>
        <v>903</v>
      </c>
      <c r="B915" s="511" t="s">
        <v>374</v>
      </c>
      <c r="C915" s="512"/>
      <c r="D915" s="513"/>
      <c r="E915" s="514"/>
      <c r="F915" s="514"/>
      <c r="G915" s="514"/>
      <c r="H915" s="514"/>
      <c r="I915" s="514"/>
      <c r="J915" s="515"/>
      <c r="K915" s="527" t="s">
        <v>161</v>
      </c>
      <c r="L915" s="528"/>
      <c r="M915" s="528"/>
      <c r="N915" s="528"/>
      <c r="O915" s="529"/>
      <c r="P915" s="516" t="s">
        <v>161</v>
      </c>
      <c r="Q915" s="517"/>
      <c r="R915" s="517"/>
      <c r="S915" s="517"/>
      <c r="T915" s="517"/>
      <c r="U915" s="517"/>
      <c r="V915" s="517"/>
      <c r="W915" s="517"/>
      <c r="X915" s="518"/>
      <c r="Y915" s="519">
        <v>0</v>
      </c>
      <c r="Z915" s="520"/>
      <c r="AA915" s="520"/>
      <c r="AB915" s="521">
        <v>0</v>
      </c>
      <c r="AC915" s="522"/>
      <c r="AD915" s="523"/>
      <c r="AE915" s="524" t="s">
        <v>161</v>
      </c>
      <c r="AF915" s="525"/>
      <c r="AG915" s="525"/>
      <c r="AH915" s="525"/>
      <c r="AI915" s="525"/>
      <c r="AJ915" s="525"/>
      <c r="AK915" s="525"/>
      <c r="AL915" s="525"/>
      <c r="AM915" s="526"/>
    </row>
    <row r="916" spans="1:39" ht="39.950000000000003" customHeight="1" x14ac:dyDescent="0.25">
      <c r="A916" s="89">
        <f t="shared" si="14"/>
        <v>904</v>
      </c>
      <c r="B916" s="511" t="s">
        <v>374</v>
      </c>
      <c r="C916" s="512"/>
      <c r="D916" s="513"/>
      <c r="E916" s="514"/>
      <c r="F916" s="514"/>
      <c r="G916" s="514"/>
      <c r="H916" s="514"/>
      <c r="I916" s="514"/>
      <c r="J916" s="515"/>
      <c r="K916" s="527" t="s">
        <v>161</v>
      </c>
      <c r="L916" s="528"/>
      <c r="M916" s="528"/>
      <c r="N916" s="528"/>
      <c r="O916" s="529"/>
      <c r="P916" s="516" t="s">
        <v>161</v>
      </c>
      <c r="Q916" s="517"/>
      <c r="R916" s="517"/>
      <c r="S916" s="517"/>
      <c r="T916" s="517"/>
      <c r="U916" s="517"/>
      <c r="V916" s="517"/>
      <c r="W916" s="517"/>
      <c r="X916" s="518"/>
      <c r="Y916" s="519">
        <v>0</v>
      </c>
      <c r="Z916" s="520"/>
      <c r="AA916" s="520"/>
      <c r="AB916" s="521">
        <v>0</v>
      </c>
      <c r="AC916" s="522"/>
      <c r="AD916" s="523"/>
      <c r="AE916" s="524" t="s">
        <v>161</v>
      </c>
      <c r="AF916" s="525"/>
      <c r="AG916" s="525"/>
      <c r="AH916" s="525"/>
      <c r="AI916" s="525"/>
      <c r="AJ916" s="525"/>
      <c r="AK916" s="525"/>
      <c r="AL916" s="525"/>
      <c r="AM916" s="526"/>
    </row>
    <row r="917" spans="1:39" ht="39.950000000000003" customHeight="1" x14ac:dyDescent="0.25">
      <c r="A917" s="89">
        <f t="shared" si="14"/>
        <v>905</v>
      </c>
      <c r="B917" s="511" t="s">
        <v>374</v>
      </c>
      <c r="C917" s="512"/>
      <c r="D917" s="513"/>
      <c r="E917" s="514"/>
      <c r="F917" s="514"/>
      <c r="G917" s="514"/>
      <c r="H917" s="514"/>
      <c r="I917" s="514"/>
      <c r="J917" s="515"/>
      <c r="K917" s="527" t="s">
        <v>161</v>
      </c>
      <c r="L917" s="528"/>
      <c r="M917" s="528"/>
      <c r="N917" s="528"/>
      <c r="O917" s="529"/>
      <c r="P917" s="516" t="s">
        <v>161</v>
      </c>
      <c r="Q917" s="517"/>
      <c r="R917" s="517"/>
      <c r="S917" s="517"/>
      <c r="T917" s="517"/>
      <c r="U917" s="517"/>
      <c r="V917" s="517"/>
      <c r="W917" s="517"/>
      <c r="X917" s="518"/>
      <c r="Y917" s="519">
        <v>0</v>
      </c>
      <c r="Z917" s="520"/>
      <c r="AA917" s="520"/>
      <c r="AB917" s="521">
        <v>0</v>
      </c>
      <c r="AC917" s="522"/>
      <c r="AD917" s="523"/>
      <c r="AE917" s="524" t="s">
        <v>161</v>
      </c>
      <c r="AF917" s="525"/>
      <c r="AG917" s="525"/>
      <c r="AH917" s="525"/>
      <c r="AI917" s="525"/>
      <c r="AJ917" s="525"/>
      <c r="AK917" s="525"/>
      <c r="AL917" s="525"/>
      <c r="AM917" s="526"/>
    </row>
    <row r="918" spans="1:39" ht="39.950000000000003" customHeight="1" x14ac:dyDescent="0.25">
      <c r="A918" s="89">
        <f t="shared" si="14"/>
        <v>906</v>
      </c>
      <c r="B918" s="511" t="s">
        <v>374</v>
      </c>
      <c r="C918" s="512"/>
      <c r="D918" s="513"/>
      <c r="E918" s="514"/>
      <c r="F918" s="514"/>
      <c r="G918" s="514"/>
      <c r="H918" s="514"/>
      <c r="I918" s="514"/>
      <c r="J918" s="515"/>
      <c r="K918" s="527" t="s">
        <v>161</v>
      </c>
      <c r="L918" s="528"/>
      <c r="M918" s="528"/>
      <c r="N918" s="528"/>
      <c r="O918" s="529"/>
      <c r="P918" s="516" t="s">
        <v>161</v>
      </c>
      <c r="Q918" s="517"/>
      <c r="R918" s="517"/>
      <c r="S918" s="517"/>
      <c r="T918" s="517"/>
      <c r="U918" s="517"/>
      <c r="V918" s="517"/>
      <c r="W918" s="517"/>
      <c r="X918" s="518"/>
      <c r="Y918" s="519">
        <v>0</v>
      </c>
      <c r="Z918" s="520"/>
      <c r="AA918" s="520"/>
      <c r="AB918" s="521">
        <v>0</v>
      </c>
      <c r="AC918" s="522"/>
      <c r="AD918" s="523"/>
      <c r="AE918" s="524" t="s">
        <v>161</v>
      </c>
      <c r="AF918" s="525"/>
      <c r="AG918" s="525"/>
      <c r="AH918" s="525"/>
      <c r="AI918" s="525"/>
      <c r="AJ918" s="525"/>
      <c r="AK918" s="525"/>
      <c r="AL918" s="525"/>
      <c r="AM918" s="526"/>
    </row>
    <row r="919" spans="1:39" ht="39.950000000000003" customHeight="1" x14ac:dyDescent="0.25">
      <c r="A919" s="89">
        <f t="shared" si="14"/>
        <v>907</v>
      </c>
      <c r="B919" s="511" t="s">
        <v>374</v>
      </c>
      <c r="C919" s="512"/>
      <c r="D919" s="513"/>
      <c r="E919" s="514"/>
      <c r="F919" s="514"/>
      <c r="G919" s="514"/>
      <c r="H919" s="514"/>
      <c r="I919" s="514"/>
      <c r="J919" s="515"/>
      <c r="K919" s="527" t="s">
        <v>161</v>
      </c>
      <c r="L919" s="528"/>
      <c r="M919" s="528"/>
      <c r="N919" s="528"/>
      <c r="O919" s="529"/>
      <c r="P919" s="516" t="s">
        <v>161</v>
      </c>
      <c r="Q919" s="517"/>
      <c r="R919" s="517"/>
      <c r="S919" s="517"/>
      <c r="T919" s="517"/>
      <c r="U919" s="517"/>
      <c r="V919" s="517"/>
      <c r="W919" s="517"/>
      <c r="X919" s="518"/>
      <c r="Y919" s="519">
        <v>0</v>
      </c>
      <c r="Z919" s="520"/>
      <c r="AA919" s="520"/>
      <c r="AB919" s="521">
        <v>0</v>
      </c>
      <c r="AC919" s="522"/>
      <c r="AD919" s="523"/>
      <c r="AE919" s="524" t="s">
        <v>161</v>
      </c>
      <c r="AF919" s="525"/>
      <c r="AG919" s="525"/>
      <c r="AH919" s="525"/>
      <c r="AI919" s="525"/>
      <c r="AJ919" s="525"/>
      <c r="AK919" s="525"/>
      <c r="AL919" s="525"/>
      <c r="AM919" s="526"/>
    </row>
    <row r="920" spans="1:39" ht="39.950000000000003" customHeight="1" x14ac:dyDescent="0.25">
      <c r="A920" s="89">
        <f t="shared" si="14"/>
        <v>908</v>
      </c>
      <c r="B920" s="511" t="s">
        <v>374</v>
      </c>
      <c r="C920" s="512"/>
      <c r="D920" s="513"/>
      <c r="E920" s="514"/>
      <c r="F920" s="514"/>
      <c r="G920" s="514"/>
      <c r="H920" s="514"/>
      <c r="I920" s="514"/>
      <c r="J920" s="515"/>
      <c r="K920" s="527" t="s">
        <v>161</v>
      </c>
      <c r="L920" s="528"/>
      <c r="M920" s="528"/>
      <c r="N920" s="528"/>
      <c r="O920" s="529"/>
      <c r="P920" s="516" t="s">
        <v>161</v>
      </c>
      <c r="Q920" s="517"/>
      <c r="R920" s="517"/>
      <c r="S920" s="517"/>
      <c r="T920" s="517"/>
      <c r="U920" s="517"/>
      <c r="V920" s="517"/>
      <c r="W920" s="517"/>
      <c r="X920" s="518"/>
      <c r="Y920" s="519">
        <v>0</v>
      </c>
      <c r="Z920" s="520"/>
      <c r="AA920" s="520"/>
      <c r="AB920" s="521">
        <v>0</v>
      </c>
      <c r="AC920" s="522"/>
      <c r="AD920" s="523"/>
      <c r="AE920" s="524" t="s">
        <v>161</v>
      </c>
      <c r="AF920" s="525"/>
      <c r="AG920" s="525"/>
      <c r="AH920" s="525"/>
      <c r="AI920" s="525"/>
      <c r="AJ920" s="525"/>
      <c r="AK920" s="525"/>
      <c r="AL920" s="525"/>
      <c r="AM920" s="526"/>
    </row>
    <row r="921" spans="1:39" ht="39.950000000000003" customHeight="1" x14ac:dyDescent="0.25">
      <c r="A921" s="89">
        <f t="shared" si="14"/>
        <v>909</v>
      </c>
      <c r="B921" s="511" t="s">
        <v>374</v>
      </c>
      <c r="C921" s="512"/>
      <c r="D921" s="513"/>
      <c r="E921" s="514"/>
      <c r="F921" s="514"/>
      <c r="G921" s="514"/>
      <c r="H921" s="514"/>
      <c r="I921" s="514"/>
      <c r="J921" s="515"/>
      <c r="K921" s="527" t="s">
        <v>161</v>
      </c>
      <c r="L921" s="528"/>
      <c r="M921" s="528"/>
      <c r="N921" s="528"/>
      <c r="O921" s="529"/>
      <c r="P921" s="516" t="s">
        <v>161</v>
      </c>
      <c r="Q921" s="517"/>
      <c r="R921" s="517"/>
      <c r="S921" s="517"/>
      <c r="T921" s="517"/>
      <c r="U921" s="517"/>
      <c r="V921" s="517"/>
      <c r="W921" s="517"/>
      <c r="X921" s="518"/>
      <c r="Y921" s="519">
        <v>0</v>
      </c>
      <c r="Z921" s="520"/>
      <c r="AA921" s="520"/>
      <c r="AB921" s="521">
        <v>0</v>
      </c>
      <c r="AC921" s="522"/>
      <c r="AD921" s="523"/>
      <c r="AE921" s="524" t="s">
        <v>161</v>
      </c>
      <c r="AF921" s="525"/>
      <c r="AG921" s="525"/>
      <c r="AH921" s="525"/>
      <c r="AI921" s="525"/>
      <c r="AJ921" s="525"/>
      <c r="AK921" s="525"/>
      <c r="AL921" s="525"/>
      <c r="AM921" s="526"/>
    </row>
    <row r="922" spans="1:39" ht="39.950000000000003" customHeight="1" x14ac:dyDescent="0.25">
      <c r="A922" s="89">
        <f t="shared" si="14"/>
        <v>910</v>
      </c>
      <c r="B922" s="511" t="s">
        <v>374</v>
      </c>
      <c r="C922" s="512"/>
      <c r="D922" s="513"/>
      <c r="E922" s="514"/>
      <c r="F922" s="514"/>
      <c r="G922" s="514"/>
      <c r="H922" s="514"/>
      <c r="I922" s="514"/>
      <c r="J922" s="515"/>
      <c r="K922" s="527" t="s">
        <v>161</v>
      </c>
      <c r="L922" s="528"/>
      <c r="M922" s="528"/>
      <c r="N922" s="528"/>
      <c r="O922" s="529"/>
      <c r="P922" s="516" t="s">
        <v>161</v>
      </c>
      <c r="Q922" s="517"/>
      <c r="R922" s="517"/>
      <c r="S922" s="517"/>
      <c r="T922" s="517"/>
      <c r="U922" s="517"/>
      <c r="V922" s="517"/>
      <c r="W922" s="517"/>
      <c r="X922" s="518"/>
      <c r="Y922" s="519">
        <v>0</v>
      </c>
      <c r="Z922" s="520"/>
      <c r="AA922" s="520"/>
      <c r="AB922" s="521">
        <v>0</v>
      </c>
      <c r="AC922" s="522"/>
      <c r="AD922" s="523"/>
      <c r="AE922" s="524" t="s">
        <v>161</v>
      </c>
      <c r="AF922" s="525"/>
      <c r="AG922" s="525"/>
      <c r="AH922" s="525"/>
      <c r="AI922" s="525"/>
      <c r="AJ922" s="525"/>
      <c r="AK922" s="525"/>
      <c r="AL922" s="525"/>
      <c r="AM922" s="526"/>
    </row>
    <row r="923" spans="1:39" ht="39.950000000000003" customHeight="1" x14ac:dyDescent="0.25">
      <c r="A923" s="89">
        <f t="shared" si="14"/>
        <v>911</v>
      </c>
      <c r="B923" s="511" t="s">
        <v>374</v>
      </c>
      <c r="C923" s="512"/>
      <c r="D923" s="513"/>
      <c r="E923" s="514"/>
      <c r="F923" s="514"/>
      <c r="G923" s="514"/>
      <c r="H923" s="514"/>
      <c r="I923" s="514"/>
      <c r="J923" s="515"/>
      <c r="K923" s="527" t="s">
        <v>161</v>
      </c>
      <c r="L923" s="528"/>
      <c r="M923" s="528"/>
      <c r="N923" s="528"/>
      <c r="O923" s="529"/>
      <c r="P923" s="516" t="s">
        <v>161</v>
      </c>
      <c r="Q923" s="517"/>
      <c r="R923" s="517"/>
      <c r="S923" s="517"/>
      <c r="T923" s="517"/>
      <c r="U923" s="517"/>
      <c r="V923" s="517"/>
      <c r="W923" s="517"/>
      <c r="X923" s="518"/>
      <c r="Y923" s="519">
        <v>0</v>
      </c>
      <c r="Z923" s="520"/>
      <c r="AA923" s="520"/>
      <c r="AB923" s="521">
        <v>0</v>
      </c>
      <c r="AC923" s="522"/>
      <c r="AD923" s="523"/>
      <c r="AE923" s="524" t="s">
        <v>161</v>
      </c>
      <c r="AF923" s="525"/>
      <c r="AG923" s="525"/>
      <c r="AH923" s="525"/>
      <c r="AI923" s="525"/>
      <c r="AJ923" s="525"/>
      <c r="AK923" s="525"/>
      <c r="AL923" s="525"/>
      <c r="AM923" s="526"/>
    </row>
    <row r="924" spans="1:39" ht="39.950000000000003" customHeight="1" x14ac:dyDescent="0.25">
      <c r="A924" s="89">
        <f t="shared" si="14"/>
        <v>912</v>
      </c>
      <c r="B924" s="511" t="s">
        <v>374</v>
      </c>
      <c r="C924" s="512"/>
      <c r="D924" s="513"/>
      <c r="E924" s="514"/>
      <c r="F924" s="514"/>
      <c r="G924" s="514"/>
      <c r="H924" s="514"/>
      <c r="I924" s="514"/>
      <c r="J924" s="515"/>
      <c r="K924" s="527" t="s">
        <v>161</v>
      </c>
      <c r="L924" s="528"/>
      <c r="M924" s="528"/>
      <c r="N924" s="528"/>
      <c r="O924" s="529"/>
      <c r="P924" s="516" t="s">
        <v>161</v>
      </c>
      <c r="Q924" s="517"/>
      <c r="R924" s="517"/>
      <c r="S924" s="517"/>
      <c r="T924" s="517"/>
      <c r="U924" s="517"/>
      <c r="V924" s="517"/>
      <c r="W924" s="517"/>
      <c r="X924" s="518"/>
      <c r="Y924" s="519">
        <v>0</v>
      </c>
      <c r="Z924" s="520"/>
      <c r="AA924" s="520"/>
      <c r="AB924" s="521">
        <v>0</v>
      </c>
      <c r="AC924" s="522"/>
      <c r="AD924" s="523"/>
      <c r="AE924" s="524" t="s">
        <v>161</v>
      </c>
      <c r="AF924" s="525"/>
      <c r="AG924" s="525"/>
      <c r="AH924" s="525"/>
      <c r="AI924" s="525"/>
      <c r="AJ924" s="525"/>
      <c r="AK924" s="525"/>
      <c r="AL924" s="525"/>
      <c r="AM924" s="526"/>
    </row>
    <row r="925" spans="1:39" ht="39.950000000000003" customHeight="1" x14ac:dyDescent="0.25">
      <c r="A925" s="89">
        <f t="shared" si="14"/>
        <v>913</v>
      </c>
      <c r="B925" s="511" t="s">
        <v>374</v>
      </c>
      <c r="C925" s="512"/>
      <c r="D925" s="513"/>
      <c r="E925" s="514"/>
      <c r="F925" s="514"/>
      <c r="G925" s="514"/>
      <c r="H925" s="514"/>
      <c r="I925" s="514"/>
      <c r="J925" s="515"/>
      <c r="K925" s="527" t="s">
        <v>161</v>
      </c>
      <c r="L925" s="528"/>
      <c r="M925" s="528"/>
      <c r="N925" s="528"/>
      <c r="O925" s="529"/>
      <c r="P925" s="516" t="s">
        <v>161</v>
      </c>
      <c r="Q925" s="517"/>
      <c r="R925" s="517"/>
      <c r="S925" s="517"/>
      <c r="T925" s="517"/>
      <c r="U925" s="517"/>
      <c r="V925" s="517"/>
      <c r="W925" s="517"/>
      <c r="X925" s="518"/>
      <c r="Y925" s="519">
        <v>0</v>
      </c>
      <c r="Z925" s="520"/>
      <c r="AA925" s="520"/>
      <c r="AB925" s="521">
        <v>0</v>
      </c>
      <c r="AC925" s="522"/>
      <c r="AD925" s="523"/>
      <c r="AE925" s="524" t="s">
        <v>161</v>
      </c>
      <c r="AF925" s="525"/>
      <c r="AG925" s="525"/>
      <c r="AH925" s="525"/>
      <c r="AI925" s="525"/>
      <c r="AJ925" s="525"/>
      <c r="AK925" s="525"/>
      <c r="AL925" s="525"/>
      <c r="AM925" s="526"/>
    </row>
    <row r="926" spans="1:39" ht="39.950000000000003" customHeight="1" x14ac:dyDescent="0.25">
      <c r="A926" s="89">
        <f t="shared" si="14"/>
        <v>914</v>
      </c>
      <c r="B926" s="511" t="s">
        <v>374</v>
      </c>
      <c r="C926" s="512"/>
      <c r="D926" s="513"/>
      <c r="E926" s="514"/>
      <c r="F926" s="514"/>
      <c r="G926" s="514"/>
      <c r="H926" s="514"/>
      <c r="I926" s="514"/>
      <c r="J926" s="515"/>
      <c r="K926" s="527" t="s">
        <v>161</v>
      </c>
      <c r="L926" s="528"/>
      <c r="M926" s="528"/>
      <c r="N926" s="528"/>
      <c r="O926" s="529"/>
      <c r="P926" s="516" t="s">
        <v>161</v>
      </c>
      <c r="Q926" s="517"/>
      <c r="R926" s="517"/>
      <c r="S926" s="517"/>
      <c r="T926" s="517"/>
      <c r="U926" s="517"/>
      <c r="V926" s="517"/>
      <c r="W926" s="517"/>
      <c r="X926" s="518"/>
      <c r="Y926" s="519">
        <v>0</v>
      </c>
      <c r="Z926" s="520"/>
      <c r="AA926" s="520"/>
      <c r="AB926" s="521">
        <v>0</v>
      </c>
      <c r="AC926" s="522"/>
      <c r="AD926" s="523"/>
      <c r="AE926" s="524" t="s">
        <v>161</v>
      </c>
      <c r="AF926" s="525"/>
      <c r="AG926" s="525"/>
      <c r="AH926" s="525"/>
      <c r="AI926" s="525"/>
      <c r="AJ926" s="525"/>
      <c r="AK926" s="525"/>
      <c r="AL926" s="525"/>
      <c r="AM926" s="526"/>
    </row>
    <row r="927" spans="1:39" ht="39.950000000000003" customHeight="1" x14ac:dyDescent="0.25">
      <c r="A927" s="89">
        <f t="shared" si="14"/>
        <v>915</v>
      </c>
      <c r="B927" s="511" t="s">
        <v>374</v>
      </c>
      <c r="C927" s="512"/>
      <c r="D927" s="513"/>
      <c r="E927" s="514"/>
      <c r="F927" s="514"/>
      <c r="G927" s="514"/>
      <c r="H927" s="514"/>
      <c r="I927" s="514"/>
      <c r="J927" s="515"/>
      <c r="K927" s="527" t="s">
        <v>161</v>
      </c>
      <c r="L927" s="528"/>
      <c r="M927" s="528"/>
      <c r="N927" s="528"/>
      <c r="O927" s="529"/>
      <c r="P927" s="516" t="s">
        <v>161</v>
      </c>
      <c r="Q927" s="517"/>
      <c r="R927" s="517"/>
      <c r="S927" s="517"/>
      <c r="T927" s="517"/>
      <c r="U927" s="517"/>
      <c r="V927" s="517"/>
      <c r="W927" s="517"/>
      <c r="X927" s="518"/>
      <c r="Y927" s="519">
        <v>0</v>
      </c>
      <c r="Z927" s="520"/>
      <c r="AA927" s="520"/>
      <c r="AB927" s="521">
        <v>0</v>
      </c>
      <c r="AC927" s="522"/>
      <c r="AD927" s="523"/>
      <c r="AE927" s="524" t="s">
        <v>161</v>
      </c>
      <c r="AF927" s="525"/>
      <c r="AG927" s="525"/>
      <c r="AH927" s="525"/>
      <c r="AI927" s="525"/>
      <c r="AJ927" s="525"/>
      <c r="AK927" s="525"/>
      <c r="AL927" s="525"/>
      <c r="AM927" s="526"/>
    </row>
    <row r="928" spans="1:39" ht="39.950000000000003" customHeight="1" x14ac:dyDescent="0.25">
      <c r="A928" s="89">
        <f t="shared" si="14"/>
        <v>916</v>
      </c>
      <c r="B928" s="511" t="s">
        <v>374</v>
      </c>
      <c r="C928" s="512"/>
      <c r="D928" s="513"/>
      <c r="E928" s="514"/>
      <c r="F928" s="514"/>
      <c r="G928" s="514"/>
      <c r="H928" s="514"/>
      <c r="I928" s="514"/>
      <c r="J928" s="515"/>
      <c r="K928" s="527" t="s">
        <v>161</v>
      </c>
      <c r="L928" s="528"/>
      <c r="M928" s="528"/>
      <c r="N928" s="528"/>
      <c r="O928" s="529"/>
      <c r="P928" s="516" t="s">
        <v>161</v>
      </c>
      <c r="Q928" s="517"/>
      <c r="R928" s="517"/>
      <c r="S928" s="517"/>
      <c r="T928" s="517"/>
      <c r="U928" s="517"/>
      <c r="V928" s="517"/>
      <c r="W928" s="517"/>
      <c r="X928" s="518"/>
      <c r="Y928" s="519">
        <v>0</v>
      </c>
      <c r="Z928" s="520"/>
      <c r="AA928" s="520"/>
      <c r="AB928" s="521">
        <v>0</v>
      </c>
      <c r="AC928" s="522"/>
      <c r="AD928" s="523"/>
      <c r="AE928" s="524" t="s">
        <v>161</v>
      </c>
      <c r="AF928" s="525"/>
      <c r="AG928" s="525"/>
      <c r="AH928" s="525"/>
      <c r="AI928" s="525"/>
      <c r="AJ928" s="525"/>
      <c r="AK928" s="525"/>
      <c r="AL928" s="525"/>
      <c r="AM928" s="526"/>
    </row>
    <row r="929" spans="1:39" ht="39.950000000000003" customHeight="1" x14ac:dyDescent="0.25">
      <c r="A929" s="89">
        <f t="shared" si="14"/>
        <v>917</v>
      </c>
      <c r="B929" s="511" t="s">
        <v>374</v>
      </c>
      <c r="C929" s="512"/>
      <c r="D929" s="513"/>
      <c r="E929" s="514"/>
      <c r="F929" s="514"/>
      <c r="G929" s="514"/>
      <c r="H929" s="514"/>
      <c r="I929" s="514"/>
      <c r="J929" s="515"/>
      <c r="K929" s="527" t="s">
        <v>161</v>
      </c>
      <c r="L929" s="528"/>
      <c r="M929" s="528"/>
      <c r="N929" s="528"/>
      <c r="O929" s="529"/>
      <c r="P929" s="516" t="s">
        <v>161</v>
      </c>
      <c r="Q929" s="517"/>
      <c r="R929" s="517"/>
      <c r="S929" s="517"/>
      <c r="T929" s="517"/>
      <c r="U929" s="517"/>
      <c r="V929" s="517"/>
      <c r="W929" s="517"/>
      <c r="X929" s="518"/>
      <c r="Y929" s="519">
        <v>0</v>
      </c>
      <c r="Z929" s="520"/>
      <c r="AA929" s="520"/>
      <c r="AB929" s="521">
        <v>0</v>
      </c>
      <c r="AC929" s="522"/>
      <c r="AD929" s="523"/>
      <c r="AE929" s="524" t="s">
        <v>161</v>
      </c>
      <c r="AF929" s="525"/>
      <c r="AG929" s="525"/>
      <c r="AH929" s="525"/>
      <c r="AI929" s="525"/>
      <c r="AJ929" s="525"/>
      <c r="AK929" s="525"/>
      <c r="AL929" s="525"/>
      <c r="AM929" s="526"/>
    </row>
    <row r="930" spans="1:39" ht="39.950000000000003" customHeight="1" x14ac:dyDescent="0.25">
      <c r="A930" s="89">
        <f t="shared" si="14"/>
        <v>918</v>
      </c>
      <c r="B930" s="511" t="s">
        <v>374</v>
      </c>
      <c r="C930" s="512"/>
      <c r="D930" s="513"/>
      <c r="E930" s="514"/>
      <c r="F930" s="514"/>
      <c r="G930" s="514"/>
      <c r="H930" s="514"/>
      <c r="I930" s="514"/>
      <c r="J930" s="515"/>
      <c r="K930" s="527" t="s">
        <v>161</v>
      </c>
      <c r="L930" s="528"/>
      <c r="M930" s="528"/>
      <c r="N930" s="528"/>
      <c r="O930" s="529"/>
      <c r="P930" s="516" t="s">
        <v>161</v>
      </c>
      <c r="Q930" s="517"/>
      <c r="R930" s="517"/>
      <c r="S930" s="517"/>
      <c r="T930" s="517"/>
      <c r="U930" s="517"/>
      <c r="V930" s="517"/>
      <c r="W930" s="517"/>
      <c r="X930" s="518"/>
      <c r="Y930" s="519">
        <v>0</v>
      </c>
      <c r="Z930" s="520"/>
      <c r="AA930" s="520"/>
      <c r="AB930" s="521">
        <v>0</v>
      </c>
      <c r="AC930" s="522"/>
      <c r="AD930" s="523"/>
      <c r="AE930" s="524" t="s">
        <v>161</v>
      </c>
      <c r="AF930" s="525"/>
      <c r="AG930" s="525"/>
      <c r="AH930" s="525"/>
      <c r="AI930" s="525"/>
      <c r="AJ930" s="525"/>
      <c r="AK930" s="525"/>
      <c r="AL930" s="525"/>
      <c r="AM930" s="526"/>
    </row>
    <row r="931" spans="1:39" ht="39.950000000000003" customHeight="1" x14ac:dyDescent="0.25">
      <c r="A931" s="89">
        <f t="shared" si="14"/>
        <v>919</v>
      </c>
      <c r="B931" s="511" t="s">
        <v>374</v>
      </c>
      <c r="C931" s="512"/>
      <c r="D931" s="513"/>
      <c r="E931" s="514"/>
      <c r="F931" s="514"/>
      <c r="G931" s="514"/>
      <c r="H931" s="514"/>
      <c r="I931" s="514"/>
      <c r="J931" s="515"/>
      <c r="K931" s="527" t="s">
        <v>161</v>
      </c>
      <c r="L931" s="528"/>
      <c r="M931" s="528"/>
      <c r="N931" s="528"/>
      <c r="O931" s="529"/>
      <c r="P931" s="516" t="s">
        <v>161</v>
      </c>
      <c r="Q931" s="517"/>
      <c r="R931" s="517"/>
      <c r="S931" s="517"/>
      <c r="T931" s="517"/>
      <c r="U931" s="517"/>
      <c r="V931" s="517"/>
      <c r="W931" s="517"/>
      <c r="X931" s="518"/>
      <c r="Y931" s="519">
        <v>0</v>
      </c>
      <c r="Z931" s="520"/>
      <c r="AA931" s="520"/>
      <c r="AB931" s="521">
        <v>0</v>
      </c>
      <c r="AC931" s="522"/>
      <c r="AD931" s="523"/>
      <c r="AE931" s="524" t="s">
        <v>161</v>
      </c>
      <c r="AF931" s="525"/>
      <c r="AG931" s="525"/>
      <c r="AH931" s="525"/>
      <c r="AI931" s="525"/>
      <c r="AJ931" s="525"/>
      <c r="AK931" s="525"/>
      <c r="AL931" s="525"/>
      <c r="AM931" s="526"/>
    </row>
    <row r="932" spans="1:39" ht="39.950000000000003" customHeight="1" x14ac:dyDescent="0.25">
      <c r="A932" s="89">
        <f t="shared" si="14"/>
        <v>920</v>
      </c>
      <c r="B932" s="511" t="s">
        <v>374</v>
      </c>
      <c r="C932" s="512"/>
      <c r="D932" s="513"/>
      <c r="E932" s="514"/>
      <c r="F932" s="514"/>
      <c r="G932" s="514"/>
      <c r="H932" s="514"/>
      <c r="I932" s="514"/>
      <c r="J932" s="515"/>
      <c r="K932" s="527" t="s">
        <v>161</v>
      </c>
      <c r="L932" s="528"/>
      <c r="M932" s="528"/>
      <c r="N932" s="528"/>
      <c r="O932" s="529"/>
      <c r="P932" s="516" t="s">
        <v>161</v>
      </c>
      <c r="Q932" s="517"/>
      <c r="R932" s="517"/>
      <c r="S932" s="517"/>
      <c r="T932" s="517"/>
      <c r="U932" s="517"/>
      <c r="V932" s="517"/>
      <c r="W932" s="517"/>
      <c r="X932" s="518"/>
      <c r="Y932" s="519">
        <v>0</v>
      </c>
      <c r="Z932" s="520"/>
      <c r="AA932" s="520"/>
      <c r="AB932" s="521">
        <v>0</v>
      </c>
      <c r="AC932" s="522"/>
      <c r="AD932" s="523"/>
      <c r="AE932" s="524" t="s">
        <v>161</v>
      </c>
      <c r="AF932" s="525"/>
      <c r="AG932" s="525"/>
      <c r="AH932" s="525"/>
      <c r="AI932" s="525"/>
      <c r="AJ932" s="525"/>
      <c r="AK932" s="525"/>
      <c r="AL932" s="525"/>
      <c r="AM932" s="526"/>
    </row>
    <row r="933" spans="1:39" ht="39.950000000000003" customHeight="1" x14ac:dyDescent="0.25">
      <c r="A933" s="89">
        <f t="shared" si="14"/>
        <v>921</v>
      </c>
      <c r="B933" s="511" t="s">
        <v>374</v>
      </c>
      <c r="C933" s="512"/>
      <c r="D933" s="513"/>
      <c r="E933" s="514"/>
      <c r="F933" s="514"/>
      <c r="G933" s="514"/>
      <c r="H933" s="514"/>
      <c r="I933" s="514"/>
      <c r="J933" s="515"/>
      <c r="K933" s="527" t="s">
        <v>161</v>
      </c>
      <c r="L933" s="528"/>
      <c r="M933" s="528"/>
      <c r="N933" s="528"/>
      <c r="O933" s="529"/>
      <c r="P933" s="516" t="s">
        <v>161</v>
      </c>
      <c r="Q933" s="517"/>
      <c r="R933" s="517"/>
      <c r="S933" s="517"/>
      <c r="T933" s="517"/>
      <c r="U933" s="517"/>
      <c r="V933" s="517"/>
      <c r="W933" s="517"/>
      <c r="X933" s="518"/>
      <c r="Y933" s="519">
        <v>0</v>
      </c>
      <c r="Z933" s="520"/>
      <c r="AA933" s="520"/>
      <c r="AB933" s="521">
        <v>0</v>
      </c>
      <c r="AC933" s="522"/>
      <c r="AD933" s="523"/>
      <c r="AE933" s="524" t="s">
        <v>161</v>
      </c>
      <c r="AF933" s="525"/>
      <c r="AG933" s="525"/>
      <c r="AH933" s="525"/>
      <c r="AI933" s="525"/>
      <c r="AJ933" s="525"/>
      <c r="AK933" s="525"/>
      <c r="AL933" s="525"/>
      <c r="AM933" s="526"/>
    </row>
    <row r="934" spans="1:39" ht="39.950000000000003" customHeight="1" x14ac:dyDescent="0.25">
      <c r="A934" s="89">
        <f t="shared" si="14"/>
        <v>922</v>
      </c>
      <c r="B934" s="511" t="s">
        <v>374</v>
      </c>
      <c r="C934" s="512"/>
      <c r="D934" s="513"/>
      <c r="E934" s="514"/>
      <c r="F934" s="514"/>
      <c r="G934" s="514"/>
      <c r="H934" s="514"/>
      <c r="I934" s="514"/>
      <c r="J934" s="515"/>
      <c r="K934" s="527" t="s">
        <v>161</v>
      </c>
      <c r="L934" s="528"/>
      <c r="M934" s="528"/>
      <c r="N934" s="528"/>
      <c r="O934" s="529"/>
      <c r="P934" s="516" t="s">
        <v>161</v>
      </c>
      <c r="Q934" s="517"/>
      <c r="R934" s="517"/>
      <c r="S934" s="517"/>
      <c r="T934" s="517"/>
      <c r="U934" s="517"/>
      <c r="V934" s="517"/>
      <c r="W934" s="517"/>
      <c r="X934" s="518"/>
      <c r="Y934" s="519">
        <v>0</v>
      </c>
      <c r="Z934" s="520"/>
      <c r="AA934" s="520"/>
      <c r="AB934" s="521">
        <v>0</v>
      </c>
      <c r="AC934" s="522"/>
      <c r="AD934" s="523"/>
      <c r="AE934" s="524" t="s">
        <v>161</v>
      </c>
      <c r="AF934" s="525"/>
      <c r="AG934" s="525"/>
      <c r="AH934" s="525"/>
      <c r="AI934" s="525"/>
      <c r="AJ934" s="525"/>
      <c r="AK934" s="525"/>
      <c r="AL934" s="525"/>
      <c r="AM934" s="526"/>
    </row>
    <row r="935" spans="1:39" ht="39.950000000000003" customHeight="1" x14ac:dyDescent="0.25">
      <c r="A935" s="89">
        <f t="shared" si="14"/>
        <v>923</v>
      </c>
      <c r="B935" s="511" t="s">
        <v>374</v>
      </c>
      <c r="C935" s="512"/>
      <c r="D935" s="513"/>
      <c r="E935" s="514"/>
      <c r="F935" s="514"/>
      <c r="G935" s="514"/>
      <c r="H935" s="514"/>
      <c r="I935" s="514"/>
      <c r="J935" s="515"/>
      <c r="K935" s="527" t="s">
        <v>161</v>
      </c>
      <c r="L935" s="528"/>
      <c r="M935" s="528"/>
      <c r="N935" s="528"/>
      <c r="O935" s="529"/>
      <c r="P935" s="516" t="s">
        <v>161</v>
      </c>
      <c r="Q935" s="517"/>
      <c r="R935" s="517"/>
      <c r="S935" s="517"/>
      <c r="T935" s="517"/>
      <c r="U935" s="517"/>
      <c r="V935" s="517"/>
      <c r="W935" s="517"/>
      <c r="X935" s="518"/>
      <c r="Y935" s="519">
        <v>0</v>
      </c>
      <c r="Z935" s="520"/>
      <c r="AA935" s="520"/>
      <c r="AB935" s="521">
        <v>0</v>
      </c>
      <c r="AC935" s="522"/>
      <c r="AD935" s="523"/>
      <c r="AE935" s="524" t="s">
        <v>161</v>
      </c>
      <c r="AF935" s="525"/>
      <c r="AG935" s="525"/>
      <c r="AH935" s="525"/>
      <c r="AI935" s="525"/>
      <c r="AJ935" s="525"/>
      <c r="AK935" s="525"/>
      <c r="AL935" s="525"/>
      <c r="AM935" s="526"/>
    </row>
    <row r="936" spans="1:39" ht="39.950000000000003" customHeight="1" x14ac:dyDescent="0.25">
      <c r="A936" s="89">
        <f t="shared" si="14"/>
        <v>924</v>
      </c>
      <c r="B936" s="511" t="s">
        <v>374</v>
      </c>
      <c r="C936" s="512"/>
      <c r="D936" s="513"/>
      <c r="E936" s="514"/>
      <c r="F936" s="514"/>
      <c r="G936" s="514"/>
      <c r="H936" s="514"/>
      <c r="I936" s="514"/>
      <c r="J936" s="515"/>
      <c r="K936" s="527" t="s">
        <v>161</v>
      </c>
      <c r="L936" s="528"/>
      <c r="M936" s="528"/>
      <c r="N936" s="528"/>
      <c r="O936" s="529"/>
      <c r="P936" s="516" t="s">
        <v>161</v>
      </c>
      <c r="Q936" s="517"/>
      <c r="R936" s="517"/>
      <c r="S936" s="517"/>
      <c r="T936" s="517"/>
      <c r="U936" s="517"/>
      <c r="V936" s="517"/>
      <c r="W936" s="517"/>
      <c r="X936" s="518"/>
      <c r="Y936" s="519">
        <v>0</v>
      </c>
      <c r="Z936" s="520"/>
      <c r="AA936" s="520"/>
      <c r="AB936" s="521">
        <v>0</v>
      </c>
      <c r="AC936" s="522"/>
      <c r="AD936" s="523"/>
      <c r="AE936" s="524" t="s">
        <v>161</v>
      </c>
      <c r="AF936" s="525"/>
      <c r="AG936" s="525"/>
      <c r="AH936" s="525"/>
      <c r="AI936" s="525"/>
      <c r="AJ936" s="525"/>
      <c r="AK936" s="525"/>
      <c r="AL936" s="525"/>
      <c r="AM936" s="526"/>
    </row>
    <row r="937" spans="1:39" ht="39.950000000000003" customHeight="1" x14ac:dyDescent="0.25">
      <c r="A937" s="89">
        <f t="shared" si="14"/>
        <v>925</v>
      </c>
      <c r="B937" s="511" t="s">
        <v>374</v>
      </c>
      <c r="C937" s="512"/>
      <c r="D937" s="513"/>
      <c r="E937" s="514"/>
      <c r="F937" s="514"/>
      <c r="G937" s="514"/>
      <c r="H937" s="514"/>
      <c r="I937" s="514"/>
      <c r="J937" s="515"/>
      <c r="K937" s="527" t="s">
        <v>161</v>
      </c>
      <c r="L937" s="528"/>
      <c r="M937" s="528"/>
      <c r="N937" s="528"/>
      <c r="O937" s="529"/>
      <c r="P937" s="516" t="s">
        <v>161</v>
      </c>
      <c r="Q937" s="517"/>
      <c r="R937" s="517"/>
      <c r="S937" s="517"/>
      <c r="T937" s="517"/>
      <c r="U937" s="517"/>
      <c r="V937" s="517"/>
      <c r="W937" s="517"/>
      <c r="X937" s="518"/>
      <c r="Y937" s="519">
        <v>0</v>
      </c>
      <c r="Z937" s="520"/>
      <c r="AA937" s="520"/>
      <c r="AB937" s="521">
        <v>0</v>
      </c>
      <c r="AC937" s="522"/>
      <c r="AD937" s="523"/>
      <c r="AE937" s="524" t="s">
        <v>161</v>
      </c>
      <c r="AF937" s="525"/>
      <c r="AG937" s="525"/>
      <c r="AH937" s="525"/>
      <c r="AI937" s="525"/>
      <c r="AJ937" s="525"/>
      <c r="AK937" s="525"/>
      <c r="AL937" s="525"/>
      <c r="AM937" s="526"/>
    </row>
    <row r="938" spans="1:39" ht="39.950000000000003" customHeight="1" x14ac:dyDescent="0.25">
      <c r="A938" s="89">
        <f t="shared" si="14"/>
        <v>926</v>
      </c>
      <c r="B938" s="511" t="s">
        <v>374</v>
      </c>
      <c r="C938" s="512"/>
      <c r="D938" s="513"/>
      <c r="E938" s="514"/>
      <c r="F938" s="514"/>
      <c r="G938" s="514"/>
      <c r="H938" s="514"/>
      <c r="I938" s="514"/>
      <c r="J938" s="515"/>
      <c r="K938" s="527" t="s">
        <v>161</v>
      </c>
      <c r="L938" s="528"/>
      <c r="M938" s="528"/>
      <c r="N938" s="528"/>
      <c r="O938" s="529"/>
      <c r="P938" s="516" t="s">
        <v>161</v>
      </c>
      <c r="Q938" s="517"/>
      <c r="R938" s="517"/>
      <c r="S938" s="517"/>
      <c r="T938" s="517"/>
      <c r="U938" s="517"/>
      <c r="V938" s="517"/>
      <c r="W938" s="517"/>
      <c r="X938" s="518"/>
      <c r="Y938" s="519">
        <v>0</v>
      </c>
      <c r="Z938" s="520"/>
      <c r="AA938" s="520"/>
      <c r="AB938" s="521">
        <v>0</v>
      </c>
      <c r="AC938" s="522"/>
      <c r="AD938" s="523"/>
      <c r="AE938" s="524" t="s">
        <v>161</v>
      </c>
      <c r="AF938" s="525"/>
      <c r="AG938" s="525"/>
      <c r="AH938" s="525"/>
      <c r="AI938" s="525"/>
      <c r="AJ938" s="525"/>
      <c r="AK938" s="525"/>
      <c r="AL938" s="525"/>
      <c r="AM938" s="526"/>
    </row>
    <row r="939" spans="1:39" ht="39.950000000000003" customHeight="1" x14ac:dyDescent="0.25">
      <c r="A939" s="89">
        <f t="shared" si="14"/>
        <v>927</v>
      </c>
      <c r="B939" s="511" t="s">
        <v>374</v>
      </c>
      <c r="C939" s="512"/>
      <c r="D939" s="513"/>
      <c r="E939" s="514"/>
      <c r="F939" s="514"/>
      <c r="G939" s="514"/>
      <c r="H939" s="514"/>
      <c r="I939" s="514"/>
      <c r="J939" s="515"/>
      <c r="K939" s="527" t="s">
        <v>161</v>
      </c>
      <c r="L939" s="528"/>
      <c r="M939" s="528"/>
      <c r="N939" s="528"/>
      <c r="O939" s="529"/>
      <c r="P939" s="516" t="s">
        <v>161</v>
      </c>
      <c r="Q939" s="517"/>
      <c r="R939" s="517"/>
      <c r="S939" s="517"/>
      <c r="T939" s="517"/>
      <c r="U939" s="517"/>
      <c r="V939" s="517"/>
      <c r="W939" s="517"/>
      <c r="X939" s="518"/>
      <c r="Y939" s="519">
        <v>0</v>
      </c>
      <c r="Z939" s="520"/>
      <c r="AA939" s="520"/>
      <c r="AB939" s="521">
        <v>0</v>
      </c>
      <c r="AC939" s="522"/>
      <c r="AD939" s="523"/>
      <c r="AE939" s="524" t="s">
        <v>161</v>
      </c>
      <c r="AF939" s="525"/>
      <c r="AG939" s="525"/>
      <c r="AH939" s="525"/>
      <c r="AI939" s="525"/>
      <c r="AJ939" s="525"/>
      <c r="AK939" s="525"/>
      <c r="AL939" s="525"/>
      <c r="AM939" s="526"/>
    </row>
    <row r="940" spans="1:39" ht="39.950000000000003" customHeight="1" x14ac:dyDescent="0.25">
      <c r="A940" s="89">
        <f t="shared" si="14"/>
        <v>928</v>
      </c>
      <c r="B940" s="511" t="s">
        <v>374</v>
      </c>
      <c r="C940" s="512"/>
      <c r="D940" s="513"/>
      <c r="E940" s="514"/>
      <c r="F940" s="514"/>
      <c r="G940" s="514"/>
      <c r="H940" s="514"/>
      <c r="I940" s="514"/>
      <c r="J940" s="515"/>
      <c r="K940" s="527" t="s">
        <v>161</v>
      </c>
      <c r="L940" s="528"/>
      <c r="M940" s="528"/>
      <c r="N940" s="528"/>
      <c r="O940" s="529"/>
      <c r="P940" s="516" t="s">
        <v>161</v>
      </c>
      <c r="Q940" s="517"/>
      <c r="R940" s="517"/>
      <c r="S940" s="517"/>
      <c r="T940" s="517"/>
      <c r="U940" s="517"/>
      <c r="V940" s="517"/>
      <c r="W940" s="517"/>
      <c r="X940" s="518"/>
      <c r="Y940" s="519">
        <v>0</v>
      </c>
      <c r="Z940" s="520"/>
      <c r="AA940" s="520"/>
      <c r="AB940" s="521">
        <v>0</v>
      </c>
      <c r="AC940" s="522"/>
      <c r="AD940" s="523"/>
      <c r="AE940" s="524" t="s">
        <v>161</v>
      </c>
      <c r="AF940" s="525"/>
      <c r="AG940" s="525"/>
      <c r="AH940" s="525"/>
      <c r="AI940" s="525"/>
      <c r="AJ940" s="525"/>
      <c r="AK940" s="525"/>
      <c r="AL940" s="525"/>
      <c r="AM940" s="526"/>
    </row>
    <row r="941" spans="1:39" ht="39.950000000000003" customHeight="1" x14ac:dyDescent="0.25">
      <c r="A941" s="89">
        <f t="shared" si="14"/>
        <v>929</v>
      </c>
      <c r="B941" s="511" t="s">
        <v>374</v>
      </c>
      <c r="C941" s="512"/>
      <c r="D941" s="513"/>
      <c r="E941" s="514"/>
      <c r="F941" s="514"/>
      <c r="G941" s="514"/>
      <c r="H941" s="514"/>
      <c r="I941" s="514"/>
      <c r="J941" s="515"/>
      <c r="K941" s="527" t="s">
        <v>161</v>
      </c>
      <c r="L941" s="528"/>
      <c r="M941" s="528"/>
      <c r="N941" s="528"/>
      <c r="O941" s="529"/>
      <c r="P941" s="516" t="s">
        <v>161</v>
      </c>
      <c r="Q941" s="517"/>
      <c r="R941" s="517"/>
      <c r="S941" s="517"/>
      <c r="T941" s="517"/>
      <c r="U941" s="517"/>
      <c r="V941" s="517"/>
      <c r="W941" s="517"/>
      <c r="X941" s="518"/>
      <c r="Y941" s="519">
        <v>0</v>
      </c>
      <c r="Z941" s="520"/>
      <c r="AA941" s="520"/>
      <c r="AB941" s="521">
        <v>0</v>
      </c>
      <c r="AC941" s="522"/>
      <c r="AD941" s="523"/>
      <c r="AE941" s="524" t="s">
        <v>161</v>
      </c>
      <c r="AF941" s="525"/>
      <c r="AG941" s="525"/>
      <c r="AH941" s="525"/>
      <c r="AI941" s="525"/>
      <c r="AJ941" s="525"/>
      <c r="AK941" s="525"/>
      <c r="AL941" s="525"/>
      <c r="AM941" s="526"/>
    </row>
    <row r="942" spans="1:39" ht="39.950000000000003" customHeight="1" x14ac:dyDescent="0.25">
      <c r="A942" s="89">
        <f t="shared" si="14"/>
        <v>930</v>
      </c>
      <c r="B942" s="511" t="s">
        <v>374</v>
      </c>
      <c r="C942" s="512"/>
      <c r="D942" s="513"/>
      <c r="E942" s="514"/>
      <c r="F942" s="514"/>
      <c r="G942" s="514"/>
      <c r="H942" s="514"/>
      <c r="I942" s="514"/>
      <c r="J942" s="515"/>
      <c r="K942" s="527" t="s">
        <v>161</v>
      </c>
      <c r="L942" s="528"/>
      <c r="M942" s="528"/>
      <c r="N942" s="528"/>
      <c r="O942" s="529"/>
      <c r="P942" s="516" t="s">
        <v>161</v>
      </c>
      <c r="Q942" s="517"/>
      <c r="R942" s="517"/>
      <c r="S942" s="517"/>
      <c r="T942" s="517"/>
      <c r="U942" s="517"/>
      <c r="V942" s="517"/>
      <c r="W942" s="517"/>
      <c r="X942" s="518"/>
      <c r="Y942" s="519">
        <v>0</v>
      </c>
      <c r="Z942" s="520"/>
      <c r="AA942" s="520"/>
      <c r="AB942" s="521">
        <v>0</v>
      </c>
      <c r="AC942" s="522"/>
      <c r="AD942" s="523"/>
      <c r="AE942" s="524" t="s">
        <v>161</v>
      </c>
      <c r="AF942" s="525"/>
      <c r="AG942" s="525"/>
      <c r="AH942" s="525"/>
      <c r="AI942" s="525"/>
      <c r="AJ942" s="525"/>
      <c r="AK942" s="525"/>
      <c r="AL942" s="525"/>
      <c r="AM942" s="526"/>
    </row>
    <row r="943" spans="1:39" ht="39.950000000000003" customHeight="1" x14ac:dyDescent="0.25">
      <c r="A943" s="89">
        <f t="shared" si="14"/>
        <v>931</v>
      </c>
      <c r="B943" s="511" t="s">
        <v>374</v>
      </c>
      <c r="C943" s="512"/>
      <c r="D943" s="513"/>
      <c r="E943" s="514"/>
      <c r="F943" s="514"/>
      <c r="G943" s="514"/>
      <c r="H943" s="514"/>
      <c r="I943" s="514"/>
      <c r="J943" s="515"/>
      <c r="K943" s="527" t="s">
        <v>161</v>
      </c>
      <c r="L943" s="528"/>
      <c r="M943" s="528"/>
      <c r="N943" s="528"/>
      <c r="O943" s="529"/>
      <c r="P943" s="516" t="s">
        <v>161</v>
      </c>
      <c r="Q943" s="517"/>
      <c r="R943" s="517"/>
      <c r="S943" s="517"/>
      <c r="T943" s="517"/>
      <c r="U943" s="517"/>
      <c r="V943" s="517"/>
      <c r="W943" s="517"/>
      <c r="X943" s="518"/>
      <c r="Y943" s="519">
        <v>0</v>
      </c>
      <c r="Z943" s="520"/>
      <c r="AA943" s="520"/>
      <c r="AB943" s="521">
        <v>0</v>
      </c>
      <c r="AC943" s="522"/>
      <c r="AD943" s="523"/>
      <c r="AE943" s="524" t="s">
        <v>161</v>
      </c>
      <c r="AF943" s="525"/>
      <c r="AG943" s="525"/>
      <c r="AH943" s="525"/>
      <c r="AI943" s="525"/>
      <c r="AJ943" s="525"/>
      <c r="AK943" s="525"/>
      <c r="AL943" s="525"/>
      <c r="AM943" s="526"/>
    </row>
    <row r="944" spans="1:39" ht="39.950000000000003" customHeight="1" x14ac:dyDescent="0.25">
      <c r="A944" s="89">
        <f t="shared" si="14"/>
        <v>932</v>
      </c>
      <c r="B944" s="511" t="s">
        <v>374</v>
      </c>
      <c r="C944" s="512"/>
      <c r="D944" s="513"/>
      <c r="E944" s="514"/>
      <c r="F944" s="514"/>
      <c r="G944" s="514"/>
      <c r="H944" s="514"/>
      <c r="I944" s="514"/>
      <c r="J944" s="515"/>
      <c r="K944" s="527" t="s">
        <v>161</v>
      </c>
      <c r="L944" s="528"/>
      <c r="M944" s="528"/>
      <c r="N944" s="528"/>
      <c r="O944" s="529"/>
      <c r="P944" s="516" t="s">
        <v>161</v>
      </c>
      <c r="Q944" s="517"/>
      <c r="R944" s="517"/>
      <c r="S944" s="517"/>
      <c r="T944" s="517"/>
      <c r="U944" s="517"/>
      <c r="V944" s="517"/>
      <c r="W944" s="517"/>
      <c r="X944" s="518"/>
      <c r="Y944" s="519">
        <v>0</v>
      </c>
      <c r="Z944" s="520"/>
      <c r="AA944" s="520"/>
      <c r="AB944" s="521">
        <v>0</v>
      </c>
      <c r="AC944" s="522"/>
      <c r="AD944" s="523"/>
      <c r="AE944" s="524" t="s">
        <v>161</v>
      </c>
      <c r="AF944" s="525"/>
      <c r="AG944" s="525"/>
      <c r="AH944" s="525"/>
      <c r="AI944" s="525"/>
      <c r="AJ944" s="525"/>
      <c r="AK944" s="525"/>
      <c r="AL944" s="525"/>
      <c r="AM944" s="526"/>
    </row>
    <row r="945" spans="1:39" ht="39.950000000000003" customHeight="1" x14ac:dyDescent="0.25">
      <c r="A945" s="89">
        <f t="shared" si="14"/>
        <v>933</v>
      </c>
      <c r="B945" s="511" t="s">
        <v>374</v>
      </c>
      <c r="C945" s="512"/>
      <c r="D945" s="513"/>
      <c r="E945" s="514"/>
      <c r="F945" s="514"/>
      <c r="G945" s="514"/>
      <c r="H945" s="514"/>
      <c r="I945" s="514"/>
      <c r="J945" s="515"/>
      <c r="K945" s="527" t="s">
        <v>161</v>
      </c>
      <c r="L945" s="528"/>
      <c r="M945" s="528"/>
      <c r="N945" s="528"/>
      <c r="O945" s="529"/>
      <c r="P945" s="516" t="s">
        <v>161</v>
      </c>
      <c r="Q945" s="517"/>
      <c r="R945" s="517"/>
      <c r="S945" s="517"/>
      <c r="T945" s="517"/>
      <c r="U945" s="517"/>
      <c r="V945" s="517"/>
      <c r="W945" s="517"/>
      <c r="X945" s="518"/>
      <c r="Y945" s="519">
        <v>0</v>
      </c>
      <c r="Z945" s="520"/>
      <c r="AA945" s="520"/>
      <c r="AB945" s="521">
        <v>0</v>
      </c>
      <c r="AC945" s="522"/>
      <c r="AD945" s="523"/>
      <c r="AE945" s="524" t="s">
        <v>161</v>
      </c>
      <c r="AF945" s="525"/>
      <c r="AG945" s="525"/>
      <c r="AH945" s="525"/>
      <c r="AI945" s="525"/>
      <c r="AJ945" s="525"/>
      <c r="AK945" s="525"/>
      <c r="AL945" s="525"/>
      <c r="AM945" s="526"/>
    </row>
    <row r="946" spans="1:39" ht="39.950000000000003" customHeight="1" x14ac:dyDescent="0.25">
      <c r="A946" s="89">
        <f t="shared" si="14"/>
        <v>934</v>
      </c>
      <c r="B946" s="511" t="s">
        <v>374</v>
      </c>
      <c r="C946" s="512"/>
      <c r="D946" s="513"/>
      <c r="E946" s="514"/>
      <c r="F946" s="514"/>
      <c r="G946" s="514"/>
      <c r="H946" s="514"/>
      <c r="I946" s="514"/>
      <c r="J946" s="515"/>
      <c r="K946" s="527" t="s">
        <v>161</v>
      </c>
      <c r="L946" s="528"/>
      <c r="M946" s="528"/>
      <c r="N946" s="528"/>
      <c r="O946" s="529"/>
      <c r="P946" s="516" t="s">
        <v>161</v>
      </c>
      <c r="Q946" s="517"/>
      <c r="R946" s="517"/>
      <c r="S946" s="517"/>
      <c r="T946" s="517"/>
      <c r="U946" s="517"/>
      <c r="V946" s="517"/>
      <c r="W946" s="517"/>
      <c r="X946" s="518"/>
      <c r="Y946" s="519">
        <v>0</v>
      </c>
      <c r="Z946" s="520"/>
      <c r="AA946" s="520"/>
      <c r="AB946" s="521">
        <v>0</v>
      </c>
      <c r="AC946" s="522"/>
      <c r="AD946" s="523"/>
      <c r="AE946" s="524" t="s">
        <v>161</v>
      </c>
      <c r="AF946" s="525"/>
      <c r="AG946" s="525"/>
      <c r="AH946" s="525"/>
      <c r="AI946" s="525"/>
      <c r="AJ946" s="525"/>
      <c r="AK946" s="525"/>
      <c r="AL946" s="525"/>
      <c r="AM946" s="526"/>
    </row>
    <row r="947" spans="1:39" ht="39.950000000000003" customHeight="1" x14ac:dyDescent="0.25">
      <c r="A947" s="89">
        <f t="shared" si="14"/>
        <v>935</v>
      </c>
      <c r="B947" s="511" t="s">
        <v>374</v>
      </c>
      <c r="C947" s="512"/>
      <c r="D947" s="513"/>
      <c r="E947" s="514"/>
      <c r="F947" s="514"/>
      <c r="G947" s="514"/>
      <c r="H947" s="514"/>
      <c r="I947" s="514"/>
      <c r="J947" s="515"/>
      <c r="K947" s="527" t="s">
        <v>161</v>
      </c>
      <c r="L947" s="528"/>
      <c r="M947" s="528"/>
      <c r="N947" s="528"/>
      <c r="O947" s="529"/>
      <c r="P947" s="516" t="s">
        <v>161</v>
      </c>
      <c r="Q947" s="517"/>
      <c r="R947" s="517"/>
      <c r="S947" s="517"/>
      <c r="T947" s="517"/>
      <c r="U947" s="517"/>
      <c r="V947" s="517"/>
      <c r="W947" s="517"/>
      <c r="X947" s="518"/>
      <c r="Y947" s="519">
        <v>0</v>
      </c>
      <c r="Z947" s="520"/>
      <c r="AA947" s="520"/>
      <c r="AB947" s="521">
        <v>0</v>
      </c>
      <c r="AC947" s="522"/>
      <c r="AD947" s="523"/>
      <c r="AE947" s="524" t="s">
        <v>161</v>
      </c>
      <c r="AF947" s="525"/>
      <c r="AG947" s="525"/>
      <c r="AH947" s="525"/>
      <c r="AI947" s="525"/>
      <c r="AJ947" s="525"/>
      <c r="AK947" s="525"/>
      <c r="AL947" s="525"/>
      <c r="AM947" s="526"/>
    </row>
    <row r="948" spans="1:39" ht="39.950000000000003" customHeight="1" x14ac:dyDescent="0.25">
      <c r="A948" s="89">
        <f t="shared" si="14"/>
        <v>936</v>
      </c>
      <c r="B948" s="511" t="s">
        <v>374</v>
      </c>
      <c r="C948" s="512"/>
      <c r="D948" s="513"/>
      <c r="E948" s="514"/>
      <c r="F948" s="514"/>
      <c r="G948" s="514"/>
      <c r="H948" s="514"/>
      <c r="I948" s="514"/>
      <c r="J948" s="515"/>
      <c r="K948" s="527" t="s">
        <v>161</v>
      </c>
      <c r="L948" s="528"/>
      <c r="M948" s="528"/>
      <c r="N948" s="528"/>
      <c r="O948" s="529"/>
      <c r="P948" s="516" t="s">
        <v>161</v>
      </c>
      <c r="Q948" s="517"/>
      <c r="R948" s="517"/>
      <c r="S948" s="517"/>
      <c r="T948" s="517"/>
      <c r="U948" s="517"/>
      <c r="V948" s="517"/>
      <c r="W948" s="517"/>
      <c r="X948" s="518"/>
      <c r="Y948" s="519">
        <v>0</v>
      </c>
      <c r="Z948" s="520"/>
      <c r="AA948" s="520"/>
      <c r="AB948" s="521">
        <v>0</v>
      </c>
      <c r="AC948" s="522"/>
      <c r="AD948" s="523"/>
      <c r="AE948" s="524" t="s">
        <v>161</v>
      </c>
      <c r="AF948" s="525"/>
      <c r="AG948" s="525"/>
      <c r="AH948" s="525"/>
      <c r="AI948" s="525"/>
      <c r="AJ948" s="525"/>
      <c r="AK948" s="525"/>
      <c r="AL948" s="525"/>
      <c r="AM948" s="526"/>
    </row>
    <row r="949" spans="1:39" ht="39.950000000000003" customHeight="1" x14ac:dyDescent="0.25">
      <c r="A949" s="89">
        <f t="shared" si="14"/>
        <v>937</v>
      </c>
      <c r="B949" s="511" t="s">
        <v>374</v>
      </c>
      <c r="C949" s="512"/>
      <c r="D949" s="513"/>
      <c r="E949" s="514"/>
      <c r="F949" s="514"/>
      <c r="G949" s="514"/>
      <c r="H949" s="514"/>
      <c r="I949" s="514"/>
      <c r="J949" s="515"/>
      <c r="K949" s="527" t="s">
        <v>161</v>
      </c>
      <c r="L949" s="528"/>
      <c r="M949" s="528"/>
      <c r="N949" s="528"/>
      <c r="O949" s="529"/>
      <c r="P949" s="516" t="s">
        <v>161</v>
      </c>
      <c r="Q949" s="517"/>
      <c r="R949" s="517"/>
      <c r="S949" s="517"/>
      <c r="T949" s="517"/>
      <c r="U949" s="517"/>
      <c r="V949" s="517"/>
      <c r="W949" s="517"/>
      <c r="X949" s="518"/>
      <c r="Y949" s="519">
        <v>0</v>
      </c>
      <c r="Z949" s="520"/>
      <c r="AA949" s="520"/>
      <c r="AB949" s="521">
        <v>0</v>
      </c>
      <c r="AC949" s="522"/>
      <c r="AD949" s="523"/>
      <c r="AE949" s="524" t="s">
        <v>161</v>
      </c>
      <c r="AF949" s="525"/>
      <c r="AG949" s="525"/>
      <c r="AH949" s="525"/>
      <c r="AI949" s="525"/>
      <c r="AJ949" s="525"/>
      <c r="AK949" s="525"/>
      <c r="AL949" s="525"/>
      <c r="AM949" s="526"/>
    </row>
    <row r="950" spans="1:39" ht="39.950000000000003" customHeight="1" x14ac:dyDescent="0.25">
      <c r="A950" s="89">
        <f t="shared" si="14"/>
        <v>938</v>
      </c>
      <c r="B950" s="511" t="s">
        <v>374</v>
      </c>
      <c r="C950" s="512"/>
      <c r="D950" s="513"/>
      <c r="E950" s="514"/>
      <c r="F950" s="514"/>
      <c r="G950" s="514"/>
      <c r="H950" s="514"/>
      <c r="I950" s="514"/>
      <c r="J950" s="515"/>
      <c r="K950" s="527" t="s">
        <v>161</v>
      </c>
      <c r="L950" s="528"/>
      <c r="M950" s="528"/>
      <c r="N950" s="528"/>
      <c r="O950" s="529"/>
      <c r="P950" s="516" t="s">
        <v>161</v>
      </c>
      <c r="Q950" s="517"/>
      <c r="R950" s="517"/>
      <c r="S950" s="517"/>
      <c r="T950" s="517"/>
      <c r="U950" s="517"/>
      <c r="V950" s="517"/>
      <c r="W950" s="517"/>
      <c r="X950" s="518"/>
      <c r="Y950" s="519">
        <v>0</v>
      </c>
      <c r="Z950" s="520"/>
      <c r="AA950" s="520"/>
      <c r="AB950" s="521">
        <v>0</v>
      </c>
      <c r="AC950" s="522"/>
      <c r="AD950" s="523"/>
      <c r="AE950" s="524" t="s">
        <v>161</v>
      </c>
      <c r="AF950" s="525"/>
      <c r="AG950" s="525"/>
      <c r="AH950" s="525"/>
      <c r="AI950" s="525"/>
      <c r="AJ950" s="525"/>
      <c r="AK950" s="525"/>
      <c r="AL950" s="525"/>
      <c r="AM950" s="526"/>
    </row>
    <row r="951" spans="1:39" ht="39.950000000000003" customHeight="1" x14ac:dyDescent="0.25">
      <c r="A951" s="89">
        <f t="shared" si="14"/>
        <v>939</v>
      </c>
      <c r="B951" s="511" t="s">
        <v>374</v>
      </c>
      <c r="C951" s="512"/>
      <c r="D951" s="513"/>
      <c r="E951" s="514"/>
      <c r="F951" s="514"/>
      <c r="G951" s="514"/>
      <c r="H951" s="514"/>
      <c r="I951" s="514"/>
      <c r="J951" s="515"/>
      <c r="K951" s="527" t="s">
        <v>161</v>
      </c>
      <c r="L951" s="528"/>
      <c r="M951" s="528"/>
      <c r="N951" s="528"/>
      <c r="O951" s="529"/>
      <c r="P951" s="516" t="s">
        <v>161</v>
      </c>
      <c r="Q951" s="517"/>
      <c r="R951" s="517"/>
      <c r="S951" s="517"/>
      <c r="T951" s="517"/>
      <c r="U951" s="517"/>
      <c r="V951" s="517"/>
      <c r="W951" s="517"/>
      <c r="X951" s="518"/>
      <c r="Y951" s="519">
        <v>0</v>
      </c>
      <c r="Z951" s="520"/>
      <c r="AA951" s="520"/>
      <c r="AB951" s="521">
        <v>0</v>
      </c>
      <c r="AC951" s="522"/>
      <c r="AD951" s="523"/>
      <c r="AE951" s="524" t="s">
        <v>161</v>
      </c>
      <c r="AF951" s="525"/>
      <c r="AG951" s="525"/>
      <c r="AH951" s="525"/>
      <c r="AI951" s="525"/>
      <c r="AJ951" s="525"/>
      <c r="AK951" s="525"/>
      <c r="AL951" s="525"/>
      <c r="AM951" s="526"/>
    </row>
    <row r="952" spans="1:39" ht="39.950000000000003" customHeight="1" x14ac:dyDescent="0.25">
      <c r="A952" s="89">
        <f t="shared" si="14"/>
        <v>940</v>
      </c>
      <c r="B952" s="511" t="s">
        <v>374</v>
      </c>
      <c r="C952" s="512"/>
      <c r="D952" s="513"/>
      <c r="E952" s="514"/>
      <c r="F952" s="514"/>
      <c r="G952" s="514"/>
      <c r="H952" s="514"/>
      <c r="I952" s="514"/>
      <c r="J952" s="515"/>
      <c r="K952" s="527" t="s">
        <v>161</v>
      </c>
      <c r="L952" s="528"/>
      <c r="M952" s="528"/>
      <c r="N952" s="528"/>
      <c r="O952" s="529"/>
      <c r="P952" s="516" t="s">
        <v>161</v>
      </c>
      <c r="Q952" s="517"/>
      <c r="R952" s="517"/>
      <c r="S952" s="517"/>
      <c r="T952" s="517"/>
      <c r="U952" s="517"/>
      <c r="V952" s="517"/>
      <c r="W952" s="517"/>
      <c r="X952" s="518"/>
      <c r="Y952" s="519">
        <v>0</v>
      </c>
      <c r="Z952" s="520"/>
      <c r="AA952" s="520"/>
      <c r="AB952" s="521">
        <v>0</v>
      </c>
      <c r="AC952" s="522"/>
      <c r="AD952" s="523"/>
      <c r="AE952" s="524" t="s">
        <v>161</v>
      </c>
      <c r="AF952" s="525"/>
      <c r="AG952" s="525"/>
      <c r="AH952" s="525"/>
      <c r="AI952" s="525"/>
      <c r="AJ952" s="525"/>
      <c r="AK952" s="525"/>
      <c r="AL952" s="525"/>
      <c r="AM952" s="526"/>
    </row>
    <row r="953" spans="1:39" ht="39.950000000000003" customHeight="1" x14ac:dyDescent="0.25">
      <c r="A953" s="89">
        <f t="shared" si="14"/>
        <v>941</v>
      </c>
      <c r="B953" s="511" t="s">
        <v>374</v>
      </c>
      <c r="C953" s="512"/>
      <c r="D953" s="513"/>
      <c r="E953" s="514"/>
      <c r="F953" s="514"/>
      <c r="G953" s="514"/>
      <c r="H953" s="514"/>
      <c r="I953" s="514"/>
      <c r="J953" s="515"/>
      <c r="K953" s="527" t="s">
        <v>161</v>
      </c>
      <c r="L953" s="528"/>
      <c r="M953" s="528"/>
      <c r="N953" s="528"/>
      <c r="O953" s="529"/>
      <c r="P953" s="516" t="s">
        <v>161</v>
      </c>
      <c r="Q953" s="517"/>
      <c r="R953" s="517"/>
      <c r="S953" s="517"/>
      <c r="T953" s="517"/>
      <c r="U953" s="517"/>
      <c r="V953" s="517"/>
      <c r="W953" s="517"/>
      <c r="X953" s="518"/>
      <c r="Y953" s="519">
        <v>0</v>
      </c>
      <c r="Z953" s="520"/>
      <c r="AA953" s="520"/>
      <c r="AB953" s="521">
        <v>0</v>
      </c>
      <c r="AC953" s="522"/>
      <c r="AD953" s="523"/>
      <c r="AE953" s="524" t="s">
        <v>161</v>
      </c>
      <c r="AF953" s="525"/>
      <c r="AG953" s="525"/>
      <c r="AH953" s="525"/>
      <c r="AI953" s="525"/>
      <c r="AJ953" s="525"/>
      <c r="AK953" s="525"/>
      <c r="AL953" s="525"/>
      <c r="AM953" s="526"/>
    </row>
    <row r="954" spans="1:39" ht="39.950000000000003" customHeight="1" x14ac:dyDescent="0.25">
      <c r="A954" s="89">
        <f t="shared" si="14"/>
        <v>942</v>
      </c>
      <c r="B954" s="511" t="s">
        <v>374</v>
      </c>
      <c r="C954" s="512"/>
      <c r="D954" s="513"/>
      <c r="E954" s="514"/>
      <c r="F954" s="514"/>
      <c r="G954" s="514"/>
      <c r="H954" s="514"/>
      <c r="I954" s="514"/>
      <c r="J954" s="515"/>
      <c r="K954" s="527" t="s">
        <v>161</v>
      </c>
      <c r="L954" s="528"/>
      <c r="M954" s="528"/>
      <c r="N954" s="528"/>
      <c r="O954" s="529"/>
      <c r="P954" s="516" t="s">
        <v>161</v>
      </c>
      <c r="Q954" s="517"/>
      <c r="R954" s="517"/>
      <c r="S954" s="517"/>
      <c r="T954" s="517"/>
      <c r="U954" s="517"/>
      <c r="V954" s="517"/>
      <c r="W954" s="517"/>
      <c r="X954" s="518"/>
      <c r="Y954" s="519">
        <v>0</v>
      </c>
      <c r="Z954" s="520"/>
      <c r="AA954" s="520"/>
      <c r="AB954" s="521">
        <v>0</v>
      </c>
      <c r="AC954" s="522"/>
      <c r="AD954" s="523"/>
      <c r="AE954" s="524" t="s">
        <v>161</v>
      </c>
      <c r="AF954" s="525"/>
      <c r="AG954" s="525"/>
      <c r="AH954" s="525"/>
      <c r="AI954" s="525"/>
      <c r="AJ954" s="525"/>
      <c r="AK954" s="525"/>
      <c r="AL954" s="525"/>
      <c r="AM954" s="526"/>
    </row>
    <row r="955" spans="1:39" ht="39.950000000000003" customHeight="1" x14ac:dyDescent="0.25">
      <c r="A955" s="89">
        <f t="shared" si="14"/>
        <v>943</v>
      </c>
      <c r="B955" s="511" t="s">
        <v>374</v>
      </c>
      <c r="C955" s="512"/>
      <c r="D955" s="513"/>
      <c r="E955" s="514"/>
      <c r="F955" s="514"/>
      <c r="G955" s="514"/>
      <c r="H955" s="514"/>
      <c r="I955" s="514"/>
      <c r="J955" s="515"/>
      <c r="K955" s="527" t="s">
        <v>161</v>
      </c>
      <c r="L955" s="528"/>
      <c r="M955" s="528"/>
      <c r="N955" s="528"/>
      <c r="O955" s="529"/>
      <c r="P955" s="516" t="s">
        <v>161</v>
      </c>
      <c r="Q955" s="517"/>
      <c r="R955" s="517"/>
      <c r="S955" s="517"/>
      <c r="T955" s="517"/>
      <c r="U955" s="517"/>
      <c r="V955" s="517"/>
      <c r="W955" s="517"/>
      <c r="X955" s="518"/>
      <c r="Y955" s="519">
        <v>0</v>
      </c>
      <c r="Z955" s="520"/>
      <c r="AA955" s="520"/>
      <c r="AB955" s="521">
        <v>0</v>
      </c>
      <c r="AC955" s="522"/>
      <c r="AD955" s="523"/>
      <c r="AE955" s="524" t="s">
        <v>161</v>
      </c>
      <c r="AF955" s="525"/>
      <c r="AG955" s="525"/>
      <c r="AH955" s="525"/>
      <c r="AI955" s="525"/>
      <c r="AJ955" s="525"/>
      <c r="AK955" s="525"/>
      <c r="AL955" s="525"/>
      <c r="AM955" s="526"/>
    </row>
    <row r="956" spans="1:39" ht="39.950000000000003" customHeight="1" x14ac:dyDescent="0.25">
      <c r="A956" s="89">
        <f t="shared" si="14"/>
        <v>944</v>
      </c>
      <c r="B956" s="511" t="s">
        <v>374</v>
      </c>
      <c r="C956" s="512"/>
      <c r="D956" s="513"/>
      <c r="E956" s="514"/>
      <c r="F956" s="514"/>
      <c r="G956" s="514"/>
      <c r="H956" s="514"/>
      <c r="I956" s="514"/>
      <c r="J956" s="515"/>
      <c r="K956" s="527" t="s">
        <v>161</v>
      </c>
      <c r="L956" s="528"/>
      <c r="M956" s="528"/>
      <c r="N956" s="528"/>
      <c r="O956" s="529"/>
      <c r="P956" s="516" t="s">
        <v>161</v>
      </c>
      <c r="Q956" s="517"/>
      <c r="R956" s="517"/>
      <c r="S956" s="517"/>
      <c r="T956" s="517"/>
      <c r="U956" s="517"/>
      <c r="V956" s="517"/>
      <c r="W956" s="517"/>
      <c r="X956" s="518"/>
      <c r="Y956" s="519">
        <v>0</v>
      </c>
      <c r="Z956" s="520"/>
      <c r="AA956" s="520"/>
      <c r="AB956" s="521">
        <v>0</v>
      </c>
      <c r="AC956" s="522"/>
      <c r="AD956" s="523"/>
      <c r="AE956" s="524" t="s">
        <v>161</v>
      </c>
      <c r="AF956" s="525"/>
      <c r="AG956" s="525"/>
      <c r="AH956" s="525"/>
      <c r="AI956" s="525"/>
      <c r="AJ956" s="525"/>
      <c r="AK956" s="525"/>
      <c r="AL956" s="525"/>
      <c r="AM956" s="526"/>
    </row>
    <row r="957" spans="1:39" ht="39.950000000000003" customHeight="1" x14ac:dyDescent="0.25">
      <c r="A957" s="89">
        <f t="shared" si="14"/>
        <v>945</v>
      </c>
      <c r="B957" s="511" t="s">
        <v>374</v>
      </c>
      <c r="C957" s="512"/>
      <c r="D957" s="513"/>
      <c r="E957" s="514"/>
      <c r="F957" s="514"/>
      <c r="G957" s="514"/>
      <c r="H957" s="514"/>
      <c r="I957" s="514"/>
      <c r="J957" s="515"/>
      <c r="K957" s="527" t="s">
        <v>161</v>
      </c>
      <c r="L957" s="528"/>
      <c r="M957" s="528"/>
      <c r="N957" s="528"/>
      <c r="O957" s="529"/>
      <c r="P957" s="516" t="s">
        <v>161</v>
      </c>
      <c r="Q957" s="517"/>
      <c r="R957" s="517"/>
      <c r="S957" s="517"/>
      <c r="T957" s="517"/>
      <c r="U957" s="517"/>
      <c r="V957" s="517"/>
      <c r="W957" s="517"/>
      <c r="X957" s="518"/>
      <c r="Y957" s="519">
        <v>0</v>
      </c>
      <c r="Z957" s="520"/>
      <c r="AA957" s="520"/>
      <c r="AB957" s="521">
        <v>0</v>
      </c>
      <c r="AC957" s="522"/>
      <c r="AD957" s="523"/>
      <c r="AE957" s="524" t="s">
        <v>161</v>
      </c>
      <c r="AF957" s="525"/>
      <c r="AG957" s="525"/>
      <c r="AH957" s="525"/>
      <c r="AI957" s="525"/>
      <c r="AJ957" s="525"/>
      <c r="AK957" s="525"/>
      <c r="AL957" s="525"/>
      <c r="AM957" s="526"/>
    </row>
    <row r="958" spans="1:39" ht="39.950000000000003" customHeight="1" x14ac:dyDescent="0.25">
      <c r="A958" s="89">
        <f t="shared" si="14"/>
        <v>946</v>
      </c>
      <c r="B958" s="511" t="s">
        <v>374</v>
      </c>
      <c r="C958" s="512"/>
      <c r="D958" s="513"/>
      <c r="E958" s="514"/>
      <c r="F958" s="514"/>
      <c r="G958" s="514"/>
      <c r="H958" s="514"/>
      <c r="I958" s="514"/>
      <c r="J958" s="515"/>
      <c r="K958" s="527" t="s">
        <v>161</v>
      </c>
      <c r="L958" s="528"/>
      <c r="M958" s="528"/>
      <c r="N958" s="528"/>
      <c r="O958" s="529"/>
      <c r="P958" s="516" t="s">
        <v>161</v>
      </c>
      <c r="Q958" s="517"/>
      <c r="R958" s="517"/>
      <c r="S958" s="517"/>
      <c r="T958" s="517"/>
      <c r="U958" s="517"/>
      <c r="V958" s="517"/>
      <c r="W958" s="517"/>
      <c r="X958" s="518"/>
      <c r="Y958" s="519">
        <v>0</v>
      </c>
      <c r="Z958" s="520"/>
      <c r="AA958" s="520"/>
      <c r="AB958" s="521">
        <v>0</v>
      </c>
      <c r="AC958" s="522"/>
      <c r="AD958" s="523"/>
      <c r="AE958" s="524" t="s">
        <v>161</v>
      </c>
      <c r="AF958" s="525"/>
      <c r="AG958" s="525"/>
      <c r="AH958" s="525"/>
      <c r="AI958" s="525"/>
      <c r="AJ958" s="525"/>
      <c r="AK958" s="525"/>
      <c r="AL958" s="525"/>
      <c r="AM958" s="526"/>
    </row>
    <row r="959" spans="1:39" ht="39.950000000000003" customHeight="1" x14ac:dyDescent="0.25">
      <c r="A959" s="89">
        <f t="shared" si="14"/>
        <v>947</v>
      </c>
      <c r="B959" s="511" t="s">
        <v>374</v>
      </c>
      <c r="C959" s="512"/>
      <c r="D959" s="513"/>
      <c r="E959" s="514"/>
      <c r="F959" s="514"/>
      <c r="G959" s="514"/>
      <c r="H959" s="514"/>
      <c r="I959" s="514"/>
      <c r="J959" s="515"/>
      <c r="K959" s="527" t="s">
        <v>161</v>
      </c>
      <c r="L959" s="528"/>
      <c r="M959" s="528"/>
      <c r="N959" s="528"/>
      <c r="O959" s="529"/>
      <c r="P959" s="516" t="s">
        <v>161</v>
      </c>
      <c r="Q959" s="517"/>
      <c r="R959" s="517"/>
      <c r="S959" s="517"/>
      <c r="T959" s="517"/>
      <c r="U959" s="517"/>
      <c r="V959" s="517"/>
      <c r="W959" s="517"/>
      <c r="X959" s="518"/>
      <c r="Y959" s="519">
        <v>0</v>
      </c>
      <c r="Z959" s="520"/>
      <c r="AA959" s="520"/>
      <c r="AB959" s="521">
        <v>0</v>
      </c>
      <c r="AC959" s="522"/>
      <c r="AD959" s="523"/>
      <c r="AE959" s="524" t="s">
        <v>161</v>
      </c>
      <c r="AF959" s="525"/>
      <c r="AG959" s="525"/>
      <c r="AH959" s="525"/>
      <c r="AI959" s="525"/>
      <c r="AJ959" s="525"/>
      <c r="AK959" s="525"/>
      <c r="AL959" s="525"/>
      <c r="AM959" s="526"/>
    </row>
    <row r="960" spans="1:39" ht="39.950000000000003" customHeight="1" x14ac:dyDescent="0.25">
      <c r="A960" s="89">
        <f t="shared" si="14"/>
        <v>948</v>
      </c>
      <c r="B960" s="511" t="s">
        <v>374</v>
      </c>
      <c r="C960" s="512"/>
      <c r="D960" s="513"/>
      <c r="E960" s="514"/>
      <c r="F960" s="514"/>
      <c r="G960" s="514"/>
      <c r="H960" s="514"/>
      <c r="I960" s="514"/>
      <c r="J960" s="515"/>
      <c r="K960" s="527" t="s">
        <v>161</v>
      </c>
      <c r="L960" s="528"/>
      <c r="M960" s="528"/>
      <c r="N960" s="528"/>
      <c r="O960" s="529"/>
      <c r="P960" s="516" t="s">
        <v>161</v>
      </c>
      <c r="Q960" s="517"/>
      <c r="R960" s="517"/>
      <c r="S960" s="517"/>
      <c r="T960" s="517"/>
      <c r="U960" s="517"/>
      <c r="V960" s="517"/>
      <c r="W960" s="517"/>
      <c r="X960" s="518"/>
      <c r="Y960" s="519">
        <v>0</v>
      </c>
      <c r="Z960" s="520"/>
      <c r="AA960" s="520"/>
      <c r="AB960" s="521">
        <v>0</v>
      </c>
      <c r="AC960" s="522"/>
      <c r="AD960" s="523"/>
      <c r="AE960" s="524" t="s">
        <v>161</v>
      </c>
      <c r="AF960" s="525"/>
      <c r="AG960" s="525"/>
      <c r="AH960" s="525"/>
      <c r="AI960" s="525"/>
      <c r="AJ960" s="525"/>
      <c r="AK960" s="525"/>
      <c r="AL960" s="525"/>
      <c r="AM960" s="526"/>
    </row>
    <row r="961" spans="1:39" ht="39.950000000000003" customHeight="1" x14ac:dyDescent="0.25">
      <c r="A961" s="89">
        <f t="shared" si="14"/>
        <v>949</v>
      </c>
      <c r="B961" s="511" t="s">
        <v>374</v>
      </c>
      <c r="C961" s="512"/>
      <c r="D961" s="513"/>
      <c r="E961" s="514"/>
      <c r="F961" s="514"/>
      <c r="G961" s="514"/>
      <c r="H961" s="514"/>
      <c r="I961" s="514"/>
      <c r="J961" s="515"/>
      <c r="K961" s="527" t="s">
        <v>161</v>
      </c>
      <c r="L961" s="528"/>
      <c r="M961" s="528"/>
      <c r="N961" s="528"/>
      <c r="O961" s="529"/>
      <c r="P961" s="516" t="s">
        <v>161</v>
      </c>
      <c r="Q961" s="517"/>
      <c r="R961" s="517"/>
      <c r="S961" s="517"/>
      <c r="T961" s="517"/>
      <c r="U961" s="517"/>
      <c r="V961" s="517"/>
      <c r="W961" s="517"/>
      <c r="X961" s="518"/>
      <c r="Y961" s="519">
        <v>0</v>
      </c>
      <c r="Z961" s="520"/>
      <c r="AA961" s="520"/>
      <c r="AB961" s="521">
        <v>0</v>
      </c>
      <c r="AC961" s="522"/>
      <c r="AD961" s="523"/>
      <c r="AE961" s="524" t="s">
        <v>161</v>
      </c>
      <c r="AF961" s="525"/>
      <c r="AG961" s="525"/>
      <c r="AH961" s="525"/>
      <c r="AI961" s="525"/>
      <c r="AJ961" s="525"/>
      <c r="AK961" s="525"/>
      <c r="AL961" s="525"/>
      <c r="AM961" s="526"/>
    </row>
    <row r="962" spans="1:39" ht="39.950000000000003" customHeight="1" x14ac:dyDescent="0.25">
      <c r="A962" s="89">
        <f t="shared" si="14"/>
        <v>950</v>
      </c>
      <c r="B962" s="511" t="s">
        <v>374</v>
      </c>
      <c r="C962" s="512"/>
      <c r="D962" s="513"/>
      <c r="E962" s="514"/>
      <c r="F962" s="514"/>
      <c r="G962" s="514"/>
      <c r="H962" s="514"/>
      <c r="I962" s="514"/>
      <c r="J962" s="515"/>
      <c r="K962" s="527" t="s">
        <v>161</v>
      </c>
      <c r="L962" s="528"/>
      <c r="M962" s="528"/>
      <c r="N962" s="528"/>
      <c r="O962" s="529"/>
      <c r="P962" s="516" t="s">
        <v>161</v>
      </c>
      <c r="Q962" s="517"/>
      <c r="R962" s="517"/>
      <c r="S962" s="517"/>
      <c r="T962" s="517"/>
      <c r="U962" s="517"/>
      <c r="V962" s="517"/>
      <c r="W962" s="517"/>
      <c r="X962" s="518"/>
      <c r="Y962" s="519">
        <v>0</v>
      </c>
      <c r="Z962" s="520"/>
      <c r="AA962" s="520"/>
      <c r="AB962" s="521">
        <v>0</v>
      </c>
      <c r="AC962" s="522"/>
      <c r="AD962" s="523"/>
      <c r="AE962" s="524" t="s">
        <v>161</v>
      </c>
      <c r="AF962" s="525"/>
      <c r="AG962" s="525"/>
      <c r="AH962" s="525"/>
      <c r="AI962" s="525"/>
      <c r="AJ962" s="525"/>
      <c r="AK962" s="525"/>
      <c r="AL962" s="525"/>
      <c r="AM962" s="526"/>
    </row>
    <row r="963" spans="1:39" ht="39.950000000000003" customHeight="1" x14ac:dyDescent="0.25">
      <c r="A963" s="89">
        <f t="shared" si="14"/>
        <v>951</v>
      </c>
      <c r="B963" s="511" t="s">
        <v>374</v>
      </c>
      <c r="C963" s="512"/>
      <c r="D963" s="513"/>
      <c r="E963" s="514"/>
      <c r="F963" s="514"/>
      <c r="G963" s="514"/>
      <c r="H963" s="514"/>
      <c r="I963" s="514"/>
      <c r="J963" s="515"/>
      <c r="K963" s="527" t="s">
        <v>161</v>
      </c>
      <c r="L963" s="528"/>
      <c r="M963" s="528"/>
      <c r="N963" s="528"/>
      <c r="O963" s="529"/>
      <c r="P963" s="516" t="s">
        <v>161</v>
      </c>
      <c r="Q963" s="517"/>
      <c r="R963" s="517"/>
      <c r="S963" s="517"/>
      <c r="T963" s="517"/>
      <c r="U963" s="517"/>
      <c r="V963" s="517"/>
      <c r="W963" s="517"/>
      <c r="X963" s="518"/>
      <c r="Y963" s="519">
        <v>0</v>
      </c>
      <c r="Z963" s="520"/>
      <c r="AA963" s="520"/>
      <c r="AB963" s="521">
        <v>0</v>
      </c>
      <c r="AC963" s="522"/>
      <c r="AD963" s="523"/>
      <c r="AE963" s="524" t="s">
        <v>161</v>
      </c>
      <c r="AF963" s="525"/>
      <c r="AG963" s="525"/>
      <c r="AH963" s="525"/>
      <c r="AI963" s="525"/>
      <c r="AJ963" s="525"/>
      <c r="AK963" s="525"/>
      <c r="AL963" s="525"/>
      <c r="AM963" s="526"/>
    </row>
    <row r="964" spans="1:39" ht="39.950000000000003" customHeight="1" x14ac:dyDescent="0.25">
      <c r="A964" s="89">
        <f t="shared" si="14"/>
        <v>952</v>
      </c>
      <c r="B964" s="511" t="s">
        <v>374</v>
      </c>
      <c r="C964" s="512"/>
      <c r="D964" s="513"/>
      <c r="E964" s="514"/>
      <c r="F964" s="514"/>
      <c r="G964" s="514"/>
      <c r="H964" s="514"/>
      <c r="I964" s="514"/>
      <c r="J964" s="515"/>
      <c r="K964" s="527" t="s">
        <v>161</v>
      </c>
      <c r="L964" s="528"/>
      <c r="M964" s="528"/>
      <c r="N964" s="528"/>
      <c r="O964" s="529"/>
      <c r="P964" s="516" t="s">
        <v>161</v>
      </c>
      <c r="Q964" s="517"/>
      <c r="R964" s="517"/>
      <c r="S964" s="517"/>
      <c r="T964" s="517"/>
      <c r="U964" s="517"/>
      <c r="V964" s="517"/>
      <c r="W964" s="517"/>
      <c r="X964" s="518"/>
      <c r="Y964" s="519">
        <v>0</v>
      </c>
      <c r="Z964" s="520"/>
      <c r="AA964" s="520"/>
      <c r="AB964" s="521">
        <v>0</v>
      </c>
      <c r="AC964" s="522"/>
      <c r="AD964" s="523"/>
      <c r="AE964" s="524" t="s">
        <v>161</v>
      </c>
      <c r="AF964" s="525"/>
      <c r="AG964" s="525"/>
      <c r="AH964" s="525"/>
      <c r="AI964" s="525"/>
      <c r="AJ964" s="525"/>
      <c r="AK964" s="525"/>
      <c r="AL964" s="525"/>
      <c r="AM964" s="526"/>
    </row>
    <row r="965" spans="1:39" ht="39.950000000000003" customHeight="1" x14ac:dyDescent="0.25">
      <c r="A965" s="89">
        <f t="shared" si="14"/>
        <v>953</v>
      </c>
      <c r="B965" s="511" t="s">
        <v>374</v>
      </c>
      <c r="C965" s="512"/>
      <c r="D965" s="513"/>
      <c r="E965" s="514"/>
      <c r="F965" s="514"/>
      <c r="G965" s="514"/>
      <c r="H965" s="514"/>
      <c r="I965" s="514"/>
      <c r="J965" s="515"/>
      <c r="K965" s="527" t="s">
        <v>161</v>
      </c>
      <c r="L965" s="528"/>
      <c r="M965" s="528"/>
      <c r="N965" s="528"/>
      <c r="O965" s="529"/>
      <c r="P965" s="516" t="s">
        <v>161</v>
      </c>
      <c r="Q965" s="517"/>
      <c r="R965" s="517"/>
      <c r="S965" s="517"/>
      <c r="T965" s="517"/>
      <c r="U965" s="517"/>
      <c r="V965" s="517"/>
      <c r="W965" s="517"/>
      <c r="X965" s="518"/>
      <c r="Y965" s="519">
        <v>0</v>
      </c>
      <c r="Z965" s="520"/>
      <c r="AA965" s="520"/>
      <c r="AB965" s="521">
        <v>0</v>
      </c>
      <c r="AC965" s="522"/>
      <c r="AD965" s="523"/>
      <c r="AE965" s="524" t="s">
        <v>161</v>
      </c>
      <c r="AF965" s="525"/>
      <c r="AG965" s="525"/>
      <c r="AH965" s="525"/>
      <c r="AI965" s="525"/>
      <c r="AJ965" s="525"/>
      <c r="AK965" s="525"/>
      <c r="AL965" s="525"/>
      <c r="AM965" s="526"/>
    </row>
    <row r="966" spans="1:39" ht="39.950000000000003" customHeight="1" x14ac:dyDescent="0.25">
      <c r="A966" s="89">
        <f t="shared" si="14"/>
        <v>954</v>
      </c>
      <c r="B966" s="511" t="s">
        <v>374</v>
      </c>
      <c r="C966" s="512"/>
      <c r="D966" s="513"/>
      <c r="E966" s="514"/>
      <c r="F966" s="514"/>
      <c r="G966" s="514"/>
      <c r="H966" s="514"/>
      <c r="I966" s="514"/>
      <c r="J966" s="515"/>
      <c r="K966" s="527" t="s">
        <v>161</v>
      </c>
      <c r="L966" s="528"/>
      <c r="M966" s="528"/>
      <c r="N966" s="528"/>
      <c r="O966" s="529"/>
      <c r="P966" s="516" t="s">
        <v>161</v>
      </c>
      <c r="Q966" s="517"/>
      <c r="R966" s="517"/>
      <c r="S966" s="517"/>
      <c r="T966" s="517"/>
      <c r="U966" s="517"/>
      <c r="V966" s="517"/>
      <c r="W966" s="517"/>
      <c r="X966" s="518"/>
      <c r="Y966" s="519">
        <v>0</v>
      </c>
      <c r="Z966" s="520"/>
      <c r="AA966" s="520"/>
      <c r="AB966" s="521">
        <v>0</v>
      </c>
      <c r="AC966" s="522"/>
      <c r="AD966" s="523"/>
      <c r="AE966" s="524" t="s">
        <v>161</v>
      </c>
      <c r="AF966" s="525"/>
      <c r="AG966" s="525"/>
      <c r="AH966" s="525"/>
      <c r="AI966" s="525"/>
      <c r="AJ966" s="525"/>
      <c r="AK966" s="525"/>
      <c r="AL966" s="525"/>
      <c r="AM966" s="526"/>
    </row>
    <row r="967" spans="1:39" ht="39.950000000000003" customHeight="1" x14ac:dyDescent="0.25">
      <c r="A967" s="89">
        <f t="shared" si="14"/>
        <v>955</v>
      </c>
      <c r="B967" s="511" t="s">
        <v>374</v>
      </c>
      <c r="C967" s="512"/>
      <c r="D967" s="513"/>
      <c r="E967" s="514"/>
      <c r="F967" s="514"/>
      <c r="G967" s="514"/>
      <c r="H967" s="514"/>
      <c r="I967" s="514"/>
      <c r="J967" s="515"/>
      <c r="K967" s="527" t="s">
        <v>161</v>
      </c>
      <c r="L967" s="528"/>
      <c r="M967" s="528"/>
      <c r="N967" s="528"/>
      <c r="O967" s="529"/>
      <c r="P967" s="516" t="s">
        <v>161</v>
      </c>
      <c r="Q967" s="517"/>
      <c r="R967" s="517"/>
      <c r="S967" s="517"/>
      <c r="T967" s="517"/>
      <c r="U967" s="517"/>
      <c r="V967" s="517"/>
      <c r="W967" s="517"/>
      <c r="X967" s="518"/>
      <c r="Y967" s="519">
        <v>0</v>
      </c>
      <c r="Z967" s="520"/>
      <c r="AA967" s="520"/>
      <c r="AB967" s="521">
        <v>0</v>
      </c>
      <c r="AC967" s="522"/>
      <c r="AD967" s="523"/>
      <c r="AE967" s="524" t="s">
        <v>161</v>
      </c>
      <c r="AF967" s="525"/>
      <c r="AG967" s="525"/>
      <c r="AH967" s="525"/>
      <c r="AI967" s="525"/>
      <c r="AJ967" s="525"/>
      <c r="AK967" s="525"/>
      <c r="AL967" s="525"/>
      <c r="AM967" s="526"/>
    </row>
    <row r="968" spans="1:39" ht="39.950000000000003" customHeight="1" x14ac:dyDescent="0.25">
      <c r="A968" s="89">
        <f t="shared" si="14"/>
        <v>956</v>
      </c>
      <c r="B968" s="511" t="s">
        <v>374</v>
      </c>
      <c r="C968" s="512"/>
      <c r="D968" s="513"/>
      <c r="E968" s="514"/>
      <c r="F968" s="514"/>
      <c r="G968" s="514"/>
      <c r="H968" s="514"/>
      <c r="I968" s="514"/>
      <c r="J968" s="515"/>
      <c r="K968" s="527" t="s">
        <v>161</v>
      </c>
      <c r="L968" s="528"/>
      <c r="M968" s="528"/>
      <c r="N968" s="528"/>
      <c r="O968" s="529"/>
      <c r="P968" s="516" t="s">
        <v>161</v>
      </c>
      <c r="Q968" s="517"/>
      <c r="R968" s="517"/>
      <c r="S968" s="517"/>
      <c r="T968" s="517"/>
      <c r="U968" s="517"/>
      <c r="V968" s="517"/>
      <c r="W968" s="517"/>
      <c r="X968" s="518"/>
      <c r="Y968" s="519">
        <v>0</v>
      </c>
      <c r="Z968" s="520"/>
      <c r="AA968" s="520"/>
      <c r="AB968" s="521">
        <v>0</v>
      </c>
      <c r="AC968" s="522"/>
      <c r="AD968" s="523"/>
      <c r="AE968" s="524" t="s">
        <v>161</v>
      </c>
      <c r="AF968" s="525"/>
      <c r="AG968" s="525"/>
      <c r="AH968" s="525"/>
      <c r="AI968" s="525"/>
      <c r="AJ968" s="525"/>
      <c r="AK968" s="525"/>
      <c r="AL968" s="525"/>
      <c r="AM968" s="526"/>
    </row>
    <row r="969" spans="1:39" ht="39.950000000000003" customHeight="1" x14ac:dyDescent="0.25">
      <c r="A969" s="89">
        <f t="shared" si="14"/>
        <v>957</v>
      </c>
      <c r="B969" s="511" t="s">
        <v>374</v>
      </c>
      <c r="C969" s="512"/>
      <c r="D969" s="513"/>
      <c r="E969" s="514"/>
      <c r="F969" s="514"/>
      <c r="G969" s="514"/>
      <c r="H969" s="514"/>
      <c r="I969" s="514"/>
      <c r="J969" s="515"/>
      <c r="K969" s="527" t="s">
        <v>161</v>
      </c>
      <c r="L969" s="528"/>
      <c r="M969" s="528"/>
      <c r="N969" s="528"/>
      <c r="O969" s="529"/>
      <c r="P969" s="516" t="s">
        <v>161</v>
      </c>
      <c r="Q969" s="517"/>
      <c r="R969" s="517"/>
      <c r="S969" s="517"/>
      <c r="T969" s="517"/>
      <c r="U969" s="517"/>
      <c r="V969" s="517"/>
      <c r="W969" s="517"/>
      <c r="X969" s="518"/>
      <c r="Y969" s="519">
        <v>0</v>
      </c>
      <c r="Z969" s="520"/>
      <c r="AA969" s="520"/>
      <c r="AB969" s="521">
        <v>0</v>
      </c>
      <c r="AC969" s="522"/>
      <c r="AD969" s="523"/>
      <c r="AE969" s="524" t="s">
        <v>161</v>
      </c>
      <c r="AF969" s="525"/>
      <c r="AG969" s="525"/>
      <c r="AH969" s="525"/>
      <c r="AI969" s="525"/>
      <c r="AJ969" s="525"/>
      <c r="AK969" s="525"/>
      <c r="AL969" s="525"/>
      <c r="AM969" s="526"/>
    </row>
    <row r="970" spans="1:39" ht="39.950000000000003" customHeight="1" x14ac:dyDescent="0.25">
      <c r="A970" s="89">
        <f t="shared" si="14"/>
        <v>958</v>
      </c>
      <c r="B970" s="511" t="s">
        <v>374</v>
      </c>
      <c r="C970" s="512"/>
      <c r="D970" s="513"/>
      <c r="E970" s="514"/>
      <c r="F970" s="514"/>
      <c r="G970" s="514"/>
      <c r="H970" s="514"/>
      <c r="I970" s="514"/>
      <c r="J970" s="515"/>
      <c r="K970" s="527" t="s">
        <v>161</v>
      </c>
      <c r="L970" s="528"/>
      <c r="M970" s="528"/>
      <c r="N970" s="528"/>
      <c r="O970" s="529"/>
      <c r="P970" s="516" t="s">
        <v>161</v>
      </c>
      <c r="Q970" s="517"/>
      <c r="R970" s="517"/>
      <c r="S970" s="517"/>
      <c r="T970" s="517"/>
      <c r="U970" s="517"/>
      <c r="V970" s="517"/>
      <c r="W970" s="517"/>
      <c r="X970" s="518"/>
      <c r="Y970" s="519">
        <v>0</v>
      </c>
      <c r="Z970" s="520"/>
      <c r="AA970" s="520"/>
      <c r="AB970" s="521">
        <v>0</v>
      </c>
      <c r="AC970" s="522"/>
      <c r="AD970" s="523"/>
      <c r="AE970" s="524" t="s">
        <v>161</v>
      </c>
      <c r="AF970" s="525"/>
      <c r="AG970" s="525"/>
      <c r="AH970" s="525"/>
      <c r="AI970" s="525"/>
      <c r="AJ970" s="525"/>
      <c r="AK970" s="525"/>
      <c r="AL970" s="525"/>
      <c r="AM970" s="526"/>
    </row>
    <row r="971" spans="1:39" ht="39.950000000000003" customHeight="1" x14ac:dyDescent="0.25">
      <c r="A971" s="89">
        <f t="shared" si="14"/>
        <v>959</v>
      </c>
      <c r="B971" s="511" t="s">
        <v>374</v>
      </c>
      <c r="C971" s="512"/>
      <c r="D971" s="513"/>
      <c r="E971" s="514"/>
      <c r="F971" s="514"/>
      <c r="G971" s="514"/>
      <c r="H971" s="514"/>
      <c r="I971" s="514"/>
      <c r="J971" s="515"/>
      <c r="K971" s="527" t="s">
        <v>161</v>
      </c>
      <c r="L971" s="528"/>
      <c r="M971" s="528"/>
      <c r="N971" s="528"/>
      <c r="O971" s="529"/>
      <c r="P971" s="516" t="s">
        <v>161</v>
      </c>
      <c r="Q971" s="517"/>
      <c r="R971" s="517"/>
      <c r="S971" s="517"/>
      <c r="T971" s="517"/>
      <c r="U971" s="517"/>
      <c r="V971" s="517"/>
      <c r="W971" s="517"/>
      <c r="X971" s="518"/>
      <c r="Y971" s="519">
        <v>0</v>
      </c>
      <c r="Z971" s="520"/>
      <c r="AA971" s="520"/>
      <c r="AB971" s="521">
        <v>0</v>
      </c>
      <c r="AC971" s="522"/>
      <c r="AD971" s="523"/>
      <c r="AE971" s="524" t="s">
        <v>161</v>
      </c>
      <c r="AF971" s="525"/>
      <c r="AG971" s="525"/>
      <c r="AH971" s="525"/>
      <c r="AI971" s="525"/>
      <c r="AJ971" s="525"/>
      <c r="AK971" s="525"/>
      <c r="AL971" s="525"/>
      <c r="AM971" s="526"/>
    </row>
    <row r="972" spans="1:39" ht="39.950000000000003" customHeight="1" x14ac:dyDescent="0.25">
      <c r="A972" s="89">
        <f t="shared" si="14"/>
        <v>960</v>
      </c>
      <c r="B972" s="511" t="s">
        <v>374</v>
      </c>
      <c r="C972" s="512"/>
      <c r="D972" s="513"/>
      <c r="E972" s="514"/>
      <c r="F972" s="514"/>
      <c r="G972" s="514"/>
      <c r="H972" s="514"/>
      <c r="I972" s="514"/>
      <c r="J972" s="515"/>
      <c r="K972" s="527" t="s">
        <v>161</v>
      </c>
      <c r="L972" s="528"/>
      <c r="M972" s="528"/>
      <c r="N972" s="528"/>
      <c r="O972" s="529"/>
      <c r="P972" s="516" t="s">
        <v>161</v>
      </c>
      <c r="Q972" s="517"/>
      <c r="R972" s="517"/>
      <c r="S972" s="517"/>
      <c r="T972" s="517"/>
      <c r="U972" s="517"/>
      <c r="V972" s="517"/>
      <c r="W972" s="517"/>
      <c r="X972" s="518"/>
      <c r="Y972" s="519">
        <v>0</v>
      </c>
      <c r="Z972" s="520"/>
      <c r="AA972" s="520"/>
      <c r="AB972" s="521">
        <v>0</v>
      </c>
      <c r="AC972" s="522"/>
      <c r="AD972" s="523"/>
      <c r="AE972" s="524" t="s">
        <v>161</v>
      </c>
      <c r="AF972" s="525"/>
      <c r="AG972" s="525"/>
      <c r="AH972" s="525"/>
      <c r="AI972" s="525"/>
      <c r="AJ972" s="525"/>
      <c r="AK972" s="525"/>
      <c r="AL972" s="525"/>
      <c r="AM972" s="526"/>
    </row>
    <row r="973" spans="1:39" ht="39.950000000000003" customHeight="1" x14ac:dyDescent="0.25">
      <c r="A973" s="89">
        <f t="shared" si="14"/>
        <v>961</v>
      </c>
      <c r="B973" s="511" t="s">
        <v>374</v>
      </c>
      <c r="C973" s="512"/>
      <c r="D973" s="513"/>
      <c r="E973" s="514"/>
      <c r="F973" s="514"/>
      <c r="G973" s="514"/>
      <c r="H973" s="514"/>
      <c r="I973" s="514"/>
      <c r="J973" s="515"/>
      <c r="K973" s="527" t="s">
        <v>161</v>
      </c>
      <c r="L973" s="528"/>
      <c r="M973" s="528"/>
      <c r="N973" s="528"/>
      <c r="O973" s="529"/>
      <c r="P973" s="516" t="s">
        <v>161</v>
      </c>
      <c r="Q973" s="517"/>
      <c r="R973" s="517"/>
      <c r="S973" s="517"/>
      <c r="T973" s="517"/>
      <c r="U973" s="517"/>
      <c r="V973" s="517"/>
      <c r="W973" s="517"/>
      <c r="X973" s="518"/>
      <c r="Y973" s="519">
        <v>0</v>
      </c>
      <c r="Z973" s="520"/>
      <c r="AA973" s="520"/>
      <c r="AB973" s="521">
        <v>0</v>
      </c>
      <c r="AC973" s="522"/>
      <c r="AD973" s="523"/>
      <c r="AE973" s="524" t="s">
        <v>161</v>
      </c>
      <c r="AF973" s="525"/>
      <c r="AG973" s="525"/>
      <c r="AH973" s="525"/>
      <c r="AI973" s="525"/>
      <c r="AJ973" s="525"/>
      <c r="AK973" s="525"/>
      <c r="AL973" s="525"/>
      <c r="AM973" s="526"/>
    </row>
    <row r="974" spans="1:39" ht="39.950000000000003" customHeight="1" x14ac:dyDescent="0.25">
      <c r="A974" s="89">
        <f t="shared" si="14"/>
        <v>962</v>
      </c>
      <c r="B974" s="511" t="s">
        <v>374</v>
      </c>
      <c r="C974" s="512"/>
      <c r="D974" s="513"/>
      <c r="E974" s="514"/>
      <c r="F974" s="514"/>
      <c r="G974" s="514"/>
      <c r="H974" s="514"/>
      <c r="I974" s="514"/>
      <c r="J974" s="515"/>
      <c r="K974" s="527" t="s">
        <v>161</v>
      </c>
      <c r="L974" s="528"/>
      <c r="M974" s="528"/>
      <c r="N974" s="528"/>
      <c r="O974" s="529"/>
      <c r="P974" s="516" t="s">
        <v>161</v>
      </c>
      <c r="Q974" s="517"/>
      <c r="R974" s="517"/>
      <c r="S974" s="517"/>
      <c r="T974" s="517"/>
      <c r="U974" s="517"/>
      <c r="V974" s="517"/>
      <c r="W974" s="517"/>
      <c r="X974" s="518"/>
      <c r="Y974" s="519">
        <v>0</v>
      </c>
      <c r="Z974" s="520"/>
      <c r="AA974" s="520"/>
      <c r="AB974" s="521">
        <v>0</v>
      </c>
      <c r="AC974" s="522"/>
      <c r="AD974" s="523"/>
      <c r="AE974" s="524" t="s">
        <v>161</v>
      </c>
      <c r="AF974" s="525"/>
      <c r="AG974" s="525"/>
      <c r="AH974" s="525"/>
      <c r="AI974" s="525"/>
      <c r="AJ974" s="525"/>
      <c r="AK974" s="525"/>
      <c r="AL974" s="525"/>
      <c r="AM974" s="526"/>
    </row>
    <row r="975" spans="1:39" ht="39.950000000000003" customHeight="1" x14ac:dyDescent="0.25">
      <c r="A975" s="89">
        <f t="shared" ref="A975:A1013" si="15">ROW(A963)</f>
        <v>963</v>
      </c>
      <c r="B975" s="511" t="s">
        <v>374</v>
      </c>
      <c r="C975" s="512"/>
      <c r="D975" s="513"/>
      <c r="E975" s="514"/>
      <c r="F975" s="514"/>
      <c r="G975" s="514"/>
      <c r="H975" s="514"/>
      <c r="I975" s="514"/>
      <c r="J975" s="515"/>
      <c r="K975" s="527" t="s">
        <v>161</v>
      </c>
      <c r="L975" s="528"/>
      <c r="M975" s="528"/>
      <c r="N975" s="528"/>
      <c r="O975" s="529"/>
      <c r="P975" s="516" t="s">
        <v>161</v>
      </c>
      <c r="Q975" s="517"/>
      <c r="R975" s="517"/>
      <c r="S975" s="517"/>
      <c r="T975" s="517"/>
      <c r="U975" s="517"/>
      <c r="V975" s="517"/>
      <c r="W975" s="517"/>
      <c r="X975" s="518"/>
      <c r="Y975" s="519">
        <v>0</v>
      </c>
      <c r="Z975" s="520"/>
      <c r="AA975" s="520"/>
      <c r="AB975" s="521">
        <v>0</v>
      </c>
      <c r="AC975" s="522"/>
      <c r="AD975" s="523"/>
      <c r="AE975" s="524" t="s">
        <v>161</v>
      </c>
      <c r="AF975" s="525"/>
      <c r="AG975" s="525"/>
      <c r="AH975" s="525"/>
      <c r="AI975" s="525"/>
      <c r="AJ975" s="525"/>
      <c r="AK975" s="525"/>
      <c r="AL975" s="525"/>
      <c r="AM975" s="526"/>
    </row>
    <row r="976" spans="1:39" ht="39.950000000000003" customHeight="1" x14ac:dyDescent="0.25">
      <c r="A976" s="89">
        <f t="shared" si="15"/>
        <v>964</v>
      </c>
      <c r="B976" s="511" t="s">
        <v>374</v>
      </c>
      <c r="C976" s="512"/>
      <c r="D976" s="513"/>
      <c r="E976" s="514"/>
      <c r="F976" s="514"/>
      <c r="G976" s="514"/>
      <c r="H976" s="514"/>
      <c r="I976" s="514"/>
      <c r="J976" s="515"/>
      <c r="K976" s="527" t="s">
        <v>161</v>
      </c>
      <c r="L976" s="528"/>
      <c r="M976" s="528"/>
      <c r="N976" s="528"/>
      <c r="O976" s="529"/>
      <c r="P976" s="516" t="s">
        <v>161</v>
      </c>
      <c r="Q976" s="517"/>
      <c r="R976" s="517"/>
      <c r="S976" s="517"/>
      <c r="T976" s="517"/>
      <c r="U976" s="517"/>
      <c r="V976" s="517"/>
      <c r="W976" s="517"/>
      <c r="X976" s="518"/>
      <c r="Y976" s="519">
        <v>0</v>
      </c>
      <c r="Z976" s="520"/>
      <c r="AA976" s="520"/>
      <c r="AB976" s="521">
        <v>0</v>
      </c>
      <c r="AC976" s="522"/>
      <c r="AD976" s="523"/>
      <c r="AE976" s="524" t="s">
        <v>161</v>
      </c>
      <c r="AF976" s="525"/>
      <c r="AG976" s="525"/>
      <c r="AH976" s="525"/>
      <c r="AI976" s="525"/>
      <c r="AJ976" s="525"/>
      <c r="AK976" s="525"/>
      <c r="AL976" s="525"/>
      <c r="AM976" s="526"/>
    </row>
    <row r="977" spans="1:39" ht="39.950000000000003" customHeight="1" x14ac:dyDescent="0.25">
      <c r="A977" s="89">
        <f t="shared" si="15"/>
        <v>965</v>
      </c>
      <c r="B977" s="511" t="s">
        <v>374</v>
      </c>
      <c r="C977" s="512"/>
      <c r="D977" s="513"/>
      <c r="E977" s="514"/>
      <c r="F977" s="514"/>
      <c r="G977" s="514"/>
      <c r="H977" s="514"/>
      <c r="I977" s="514"/>
      <c r="J977" s="515"/>
      <c r="K977" s="527" t="s">
        <v>161</v>
      </c>
      <c r="L977" s="528"/>
      <c r="M977" s="528"/>
      <c r="N977" s="528"/>
      <c r="O977" s="529"/>
      <c r="P977" s="516" t="s">
        <v>161</v>
      </c>
      <c r="Q977" s="517"/>
      <c r="R977" s="517"/>
      <c r="S977" s="517"/>
      <c r="T977" s="517"/>
      <c r="U977" s="517"/>
      <c r="V977" s="517"/>
      <c r="W977" s="517"/>
      <c r="X977" s="518"/>
      <c r="Y977" s="519">
        <v>0</v>
      </c>
      <c r="Z977" s="520"/>
      <c r="AA977" s="520"/>
      <c r="AB977" s="521">
        <v>0</v>
      </c>
      <c r="AC977" s="522"/>
      <c r="AD977" s="523"/>
      <c r="AE977" s="524" t="s">
        <v>161</v>
      </c>
      <c r="AF977" s="525"/>
      <c r="AG977" s="525"/>
      <c r="AH977" s="525"/>
      <c r="AI977" s="525"/>
      <c r="AJ977" s="525"/>
      <c r="AK977" s="525"/>
      <c r="AL977" s="525"/>
      <c r="AM977" s="526"/>
    </row>
    <row r="978" spans="1:39" ht="39.950000000000003" customHeight="1" x14ac:dyDescent="0.25">
      <c r="A978" s="89">
        <f t="shared" si="15"/>
        <v>966</v>
      </c>
      <c r="B978" s="511" t="s">
        <v>374</v>
      </c>
      <c r="C978" s="512"/>
      <c r="D978" s="513"/>
      <c r="E978" s="514"/>
      <c r="F978" s="514"/>
      <c r="G978" s="514"/>
      <c r="H978" s="514"/>
      <c r="I978" s="514"/>
      <c r="J978" s="515"/>
      <c r="K978" s="527" t="s">
        <v>161</v>
      </c>
      <c r="L978" s="528"/>
      <c r="M978" s="528"/>
      <c r="N978" s="528"/>
      <c r="O978" s="529"/>
      <c r="P978" s="516" t="s">
        <v>161</v>
      </c>
      <c r="Q978" s="517"/>
      <c r="R978" s="517"/>
      <c r="S978" s="517"/>
      <c r="T978" s="517"/>
      <c r="U978" s="517"/>
      <c r="V978" s="517"/>
      <c r="W978" s="517"/>
      <c r="X978" s="518"/>
      <c r="Y978" s="519">
        <v>0</v>
      </c>
      <c r="Z978" s="520"/>
      <c r="AA978" s="520"/>
      <c r="AB978" s="521">
        <v>0</v>
      </c>
      <c r="AC978" s="522"/>
      <c r="AD978" s="523"/>
      <c r="AE978" s="524" t="s">
        <v>161</v>
      </c>
      <c r="AF978" s="525"/>
      <c r="AG978" s="525"/>
      <c r="AH978" s="525"/>
      <c r="AI978" s="525"/>
      <c r="AJ978" s="525"/>
      <c r="AK978" s="525"/>
      <c r="AL978" s="525"/>
      <c r="AM978" s="526"/>
    </row>
    <row r="979" spans="1:39" ht="39.950000000000003" customHeight="1" x14ac:dyDescent="0.25">
      <c r="A979" s="89">
        <f t="shared" si="15"/>
        <v>967</v>
      </c>
      <c r="B979" s="511" t="s">
        <v>374</v>
      </c>
      <c r="C979" s="512"/>
      <c r="D979" s="513"/>
      <c r="E979" s="514"/>
      <c r="F979" s="514"/>
      <c r="G979" s="514"/>
      <c r="H979" s="514"/>
      <c r="I979" s="514"/>
      <c r="J979" s="515"/>
      <c r="K979" s="527" t="s">
        <v>161</v>
      </c>
      <c r="L979" s="528"/>
      <c r="M979" s="528"/>
      <c r="N979" s="528"/>
      <c r="O979" s="529"/>
      <c r="P979" s="516" t="s">
        <v>161</v>
      </c>
      <c r="Q979" s="517"/>
      <c r="R979" s="517"/>
      <c r="S979" s="517"/>
      <c r="T979" s="517"/>
      <c r="U979" s="517"/>
      <c r="V979" s="517"/>
      <c r="W979" s="517"/>
      <c r="X979" s="518"/>
      <c r="Y979" s="519">
        <v>0</v>
      </c>
      <c r="Z979" s="520"/>
      <c r="AA979" s="520"/>
      <c r="AB979" s="521">
        <v>0</v>
      </c>
      <c r="AC979" s="522"/>
      <c r="AD979" s="523"/>
      <c r="AE979" s="524" t="s">
        <v>161</v>
      </c>
      <c r="AF979" s="525"/>
      <c r="AG979" s="525"/>
      <c r="AH979" s="525"/>
      <c r="AI979" s="525"/>
      <c r="AJ979" s="525"/>
      <c r="AK979" s="525"/>
      <c r="AL979" s="525"/>
      <c r="AM979" s="526"/>
    </row>
    <row r="980" spans="1:39" ht="39.950000000000003" customHeight="1" x14ac:dyDescent="0.25">
      <c r="A980" s="89">
        <f t="shared" si="15"/>
        <v>968</v>
      </c>
      <c r="B980" s="511" t="s">
        <v>374</v>
      </c>
      <c r="C980" s="512"/>
      <c r="D980" s="513"/>
      <c r="E980" s="514"/>
      <c r="F980" s="514"/>
      <c r="G980" s="514"/>
      <c r="H980" s="514"/>
      <c r="I980" s="514"/>
      <c r="J980" s="515"/>
      <c r="K980" s="527" t="s">
        <v>161</v>
      </c>
      <c r="L980" s="528"/>
      <c r="M980" s="528"/>
      <c r="N980" s="528"/>
      <c r="O980" s="529"/>
      <c r="P980" s="516" t="s">
        <v>161</v>
      </c>
      <c r="Q980" s="517"/>
      <c r="R980" s="517"/>
      <c r="S980" s="517"/>
      <c r="T980" s="517"/>
      <c r="U980" s="517"/>
      <c r="V980" s="517"/>
      <c r="W980" s="517"/>
      <c r="X980" s="518"/>
      <c r="Y980" s="519">
        <v>0</v>
      </c>
      <c r="Z980" s="520"/>
      <c r="AA980" s="520"/>
      <c r="AB980" s="521">
        <v>0</v>
      </c>
      <c r="AC980" s="522"/>
      <c r="AD980" s="523"/>
      <c r="AE980" s="524" t="s">
        <v>161</v>
      </c>
      <c r="AF980" s="525"/>
      <c r="AG980" s="525"/>
      <c r="AH980" s="525"/>
      <c r="AI980" s="525"/>
      <c r="AJ980" s="525"/>
      <c r="AK980" s="525"/>
      <c r="AL980" s="525"/>
      <c r="AM980" s="526"/>
    </row>
    <row r="981" spans="1:39" ht="39.950000000000003" customHeight="1" x14ac:dyDescent="0.25">
      <c r="A981" s="89">
        <f t="shared" si="15"/>
        <v>969</v>
      </c>
      <c r="B981" s="511" t="s">
        <v>374</v>
      </c>
      <c r="C981" s="512"/>
      <c r="D981" s="513"/>
      <c r="E981" s="514"/>
      <c r="F981" s="514"/>
      <c r="G981" s="514"/>
      <c r="H981" s="514"/>
      <c r="I981" s="514"/>
      <c r="J981" s="515"/>
      <c r="K981" s="527" t="s">
        <v>161</v>
      </c>
      <c r="L981" s="528"/>
      <c r="M981" s="528"/>
      <c r="N981" s="528"/>
      <c r="O981" s="529"/>
      <c r="P981" s="516" t="s">
        <v>161</v>
      </c>
      <c r="Q981" s="517"/>
      <c r="R981" s="517"/>
      <c r="S981" s="517"/>
      <c r="T981" s="517"/>
      <c r="U981" s="517"/>
      <c r="V981" s="517"/>
      <c r="W981" s="517"/>
      <c r="X981" s="518"/>
      <c r="Y981" s="519">
        <v>0</v>
      </c>
      <c r="Z981" s="520"/>
      <c r="AA981" s="520"/>
      <c r="AB981" s="521">
        <v>0</v>
      </c>
      <c r="AC981" s="522"/>
      <c r="AD981" s="523"/>
      <c r="AE981" s="524" t="s">
        <v>161</v>
      </c>
      <c r="AF981" s="525"/>
      <c r="AG981" s="525"/>
      <c r="AH981" s="525"/>
      <c r="AI981" s="525"/>
      <c r="AJ981" s="525"/>
      <c r="AK981" s="525"/>
      <c r="AL981" s="525"/>
      <c r="AM981" s="526"/>
    </row>
    <row r="982" spans="1:39" ht="39.950000000000003" customHeight="1" x14ac:dyDescent="0.25">
      <c r="A982" s="89">
        <f t="shared" si="15"/>
        <v>970</v>
      </c>
      <c r="B982" s="511" t="s">
        <v>374</v>
      </c>
      <c r="C982" s="512"/>
      <c r="D982" s="513"/>
      <c r="E982" s="514"/>
      <c r="F982" s="514"/>
      <c r="G982" s="514"/>
      <c r="H982" s="514"/>
      <c r="I982" s="514"/>
      <c r="J982" s="515"/>
      <c r="K982" s="527" t="s">
        <v>161</v>
      </c>
      <c r="L982" s="528"/>
      <c r="M982" s="528"/>
      <c r="N982" s="528"/>
      <c r="O982" s="529"/>
      <c r="P982" s="516" t="s">
        <v>161</v>
      </c>
      <c r="Q982" s="517"/>
      <c r="R982" s="517"/>
      <c r="S982" s="517"/>
      <c r="T982" s="517"/>
      <c r="U982" s="517"/>
      <c r="V982" s="517"/>
      <c r="W982" s="517"/>
      <c r="X982" s="518"/>
      <c r="Y982" s="519">
        <v>0</v>
      </c>
      <c r="Z982" s="520"/>
      <c r="AA982" s="520"/>
      <c r="AB982" s="521">
        <v>0</v>
      </c>
      <c r="AC982" s="522"/>
      <c r="AD982" s="523"/>
      <c r="AE982" s="524" t="s">
        <v>161</v>
      </c>
      <c r="AF982" s="525"/>
      <c r="AG982" s="525"/>
      <c r="AH982" s="525"/>
      <c r="AI982" s="525"/>
      <c r="AJ982" s="525"/>
      <c r="AK982" s="525"/>
      <c r="AL982" s="525"/>
      <c r="AM982" s="526"/>
    </row>
    <row r="983" spans="1:39" ht="39.950000000000003" customHeight="1" x14ac:dyDescent="0.25">
      <c r="A983" s="89">
        <f t="shared" si="15"/>
        <v>971</v>
      </c>
      <c r="B983" s="511" t="s">
        <v>374</v>
      </c>
      <c r="C983" s="512"/>
      <c r="D983" s="513"/>
      <c r="E983" s="514"/>
      <c r="F983" s="514"/>
      <c r="G983" s="514"/>
      <c r="H983" s="514"/>
      <c r="I983" s="514"/>
      <c r="J983" s="515"/>
      <c r="K983" s="527" t="s">
        <v>161</v>
      </c>
      <c r="L983" s="528"/>
      <c r="M983" s="528"/>
      <c r="N983" s="528"/>
      <c r="O983" s="529"/>
      <c r="P983" s="516" t="s">
        <v>161</v>
      </c>
      <c r="Q983" s="517"/>
      <c r="R983" s="517"/>
      <c r="S983" s="517"/>
      <c r="T983" s="517"/>
      <c r="U983" s="517"/>
      <c r="V983" s="517"/>
      <c r="W983" s="517"/>
      <c r="X983" s="518"/>
      <c r="Y983" s="519">
        <v>0</v>
      </c>
      <c r="Z983" s="520"/>
      <c r="AA983" s="520"/>
      <c r="AB983" s="521">
        <v>0</v>
      </c>
      <c r="AC983" s="522"/>
      <c r="AD983" s="523"/>
      <c r="AE983" s="524" t="s">
        <v>161</v>
      </c>
      <c r="AF983" s="525"/>
      <c r="AG983" s="525"/>
      <c r="AH983" s="525"/>
      <c r="AI983" s="525"/>
      <c r="AJ983" s="525"/>
      <c r="AK983" s="525"/>
      <c r="AL983" s="525"/>
      <c r="AM983" s="526"/>
    </row>
    <row r="984" spans="1:39" ht="39.950000000000003" customHeight="1" x14ac:dyDescent="0.25">
      <c r="A984" s="89">
        <f t="shared" si="15"/>
        <v>972</v>
      </c>
      <c r="B984" s="511" t="s">
        <v>374</v>
      </c>
      <c r="C984" s="512"/>
      <c r="D984" s="513"/>
      <c r="E984" s="514"/>
      <c r="F984" s="514"/>
      <c r="G984" s="514"/>
      <c r="H984" s="514"/>
      <c r="I984" s="514"/>
      <c r="J984" s="515"/>
      <c r="K984" s="527" t="s">
        <v>161</v>
      </c>
      <c r="L984" s="528"/>
      <c r="M984" s="528"/>
      <c r="N984" s="528"/>
      <c r="O984" s="529"/>
      <c r="P984" s="516" t="s">
        <v>161</v>
      </c>
      <c r="Q984" s="517"/>
      <c r="R984" s="517"/>
      <c r="S984" s="517"/>
      <c r="T984" s="517"/>
      <c r="U984" s="517"/>
      <c r="V984" s="517"/>
      <c r="W984" s="517"/>
      <c r="X984" s="518"/>
      <c r="Y984" s="519">
        <v>0</v>
      </c>
      <c r="Z984" s="520"/>
      <c r="AA984" s="520"/>
      <c r="AB984" s="521">
        <v>0</v>
      </c>
      <c r="AC984" s="522"/>
      <c r="AD984" s="523"/>
      <c r="AE984" s="524" t="s">
        <v>161</v>
      </c>
      <c r="AF984" s="525"/>
      <c r="AG984" s="525"/>
      <c r="AH984" s="525"/>
      <c r="AI984" s="525"/>
      <c r="AJ984" s="525"/>
      <c r="AK984" s="525"/>
      <c r="AL984" s="525"/>
      <c r="AM984" s="526"/>
    </row>
    <row r="985" spans="1:39" ht="39.950000000000003" customHeight="1" x14ac:dyDescent="0.25">
      <c r="A985" s="89">
        <f t="shared" si="15"/>
        <v>973</v>
      </c>
      <c r="B985" s="511" t="s">
        <v>374</v>
      </c>
      <c r="C985" s="512"/>
      <c r="D985" s="513"/>
      <c r="E985" s="514"/>
      <c r="F985" s="514"/>
      <c r="G985" s="514"/>
      <c r="H985" s="514"/>
      <c r="I985" s="514"/>
      <c r="J985" s="515"/>
      <c r="K985" s="527" t="s">
        <v>161</v>
      </c>
      <c r="L985" s="528"/>
      <c r="M985" s="528"/>
      <c r="N985" s="528"/>
      <c r="O985" s="529"/>
      <c r="P985" s="516" t="s">
        <v>161</v>
      </c>
      <c r="Q985" s="517"/>
      <c r="R985" s="517"/>
      <c r="S985" s="517"/>
      <c r="T985" s="517"/>
      <c r="U985" s="517"/>
      <c r="V985" s="517"/>
      <c r="W985" s="517"/>
      <c r="X985" s="518"/>
      <c r="Y985" s="519">
        <v>0</v>
      </c>
      <c r="Z985" s="520"/>
      <c r="AA985" s="520"/>
      <c r="AB985" s="521">
        <v>0</v>
      </c>
      <c r="AC985" s="522"/>
      <c r="AD985" s="523"/>
      <c r="AE985" s="524" t="s">
        <v>161</v>
      </c>
      <c r="AF985" s="525"/>
      <c r="AG985" s="525"/>
      <c r="AH985" s="525"/>
      <c r="AI985" s="525"/>
      <c r="AJ985" s="525"/>
      <c r="AK985" s="525"/>
      <c r="AL985" s="525"/>
      <c r="AM985" s="526"/>
    </row>
    <row r="986" spans="1:39" ht="39.950000000000003" customHeight="1" x14ac:dyDescent="0.25">
      <c r="A986" s="89">
        <f t="shared" si="15"/>
        <v>974</v>
      </c>
      <c r="B986" s="511" t="s">
        <v>374</v>
      </c>
      <c r="C986" s="512"/>
      <c r="D986" s="513"/>
      <c r="E986" s="514"/>
      <c r="F986" s="514"/>
      <c r="G986" s="514"/>
      <c r="H986" s="514"/>
      <c r="I986" s="514"/>
      <c r="J986" s="515"/>
      <c r="K986" s="527" t="s">
        <v>161</v>
      </c>
      <c r="L986" s="528"/>
      <c r="M986" s="528"/>
      <c r="N986" s="528"/>
      <c r="O986" s="529"/>
      <c r="P986" s="516" t="s">
        <v>161</v>
      </c>
      <c r="Q986" s="517"/>
      <c r="R986" s="517"/>
      <c r="S986" s="517"/>
      <c r="T986" s="517"/>
      <c r="U986" s="517"/>
      <c r="V986" s="517"/>
      <c r="W986" s="517"/>
      <c r="X986" s="518"/>
      <c r="Y986" s="519">
        <v>0</v>
      </c>
      <c r="Z986" s="520"/>
      <c r="AA986" s="520"/>
      <c r="AB986" s="521">
        <v>0</v>
      </c>
      <c r="AC986" s="522"/>
      <c r="AD986" s="523"/>
      <c r="AE986" s="524" t="s">
        <v>161</v>
      </c>
      <c r="AF986" s="525"/>
      <c r="AG986" s="525"/>
      <c r="AH986" s="525"/>
      <c r="AI986" s="525"/>
      <c r="AJ986" s="525"/>
      <c r="AK986" s="525"/>
      <c r="AL986" s="525"/>
      <c r="AM986" s="526"/>
    </row>
    <row r="987" spans="1:39" ht="39.950000000000003" customHeight="1" x14ac:dyDescent="0.25">
      <c r="A987" s="89">
        <f t="shared" si="15"/>
        <v>975</v>
      </c>
      <c r="B987" s="511" t="s">
        <v>374</v>
      </c>
      <c r="C987" s="512"/>
      <c r="D987" s="513"/>
      <c r="E987" s="514"/>
      <c r="F987" s="514"/>
      <c r="G987" s="514"/>
      <c r="H987" s="514"/>
      <c r="I987" s="514"/>
      <c r="J987" s="515"/>
      <c r="K987" s="527" t="s">
        <v>161</v>
      </c>
      <c r="L987" s="528"/>
      <c r="M987" s="528"/>
      <c r="N987" s="528"/>
      <c r="O987" s="529"/>
      <c r="P987" s="516" t="s">
        <v>161</v>
      </c>
      <c r="Q987" s="517"/>
      <c r="R987" s="517"/>
      <c r="S987" s="517"/>
      <c r="T987" s="517"/>
      <c r="U987" s="517"/>
      <c r="V987" s="517"/>
      <c r="W987" s="517"/>
      <c r="X987" s="518"/>
      <c r="Y987" s="519">
        <v>0</v>
      </c>
      <c r="Z987" s="520"/>
      <c r="AA987" s="520"/>
      <c r="AB987" s="521">
        <v>0</v>
      </c>
      <c r="AC987" s="522"/>
      <c r="AD987" s="523"/>
      <c r="AE987" s="524" t="s">
        <v>161</v>
      </c>
      <c r="AF987" s="525"/>
      <c r="AG987" s="525"/>
      <c r="AH987" s="525"/>
      <c r="AI987" s="525"/>
      <c r="AJ987" s="525"/>
      <c r="AK987" s="525"/>
      <c r="AL987" s="525"/>
      <c r="AM987" s="526"/>
    </row>
    <row r="988" spans="1:39" ht="39.950000000000003" customHeight="1" x14ac:dyDescent="0.25">
      <c r="A988" s="89">
        <f t="shared" si="15"/>
        <v>976</v>
      </c>
      <c r="B988" s="511" t="s">
        <v>374</v>
      </c>
      <c r="C988" s="512"/>
      <c r="D988" s="513"/>
      <c r="E988" s="514"/>
      <c r="F988" s="514"/>
      <c r="G988" s="514"/>
      <c r="H988" s="514"/>
      <c r="I988" s="514"/>
      <c r="J988" s="515"/>
      <c r="K988" s="527" t="s">
        <v>161</v>
      </c>
      <c r="L988" s="528"/>
      <c r="M988" s="528"/>
      <c r="N988" s="528"/>
      <c r="O988" s="529"/>
      <c r="P988" s="516" t="s">
        <v>161</v>
      </c>
      <c r="Q988" s="517"/>
      <c r="R988" s="517"/>
      <c r="S988" s="517"/>
      <c r="T988" s="517"/>
      <c r="U988" s="517"/>
      <c r="V988" s="517"/>
      <c r="W988" s="517"/>
      <c r="X988" s="518"/>
      <c r="Y988" s="519">
        <v>0</v>
      </c>
      <c r="Z988" s="520"/>
      <c r="AA988" s="520"/>
      <c r="AB988" s="521">
        <v>0</v>
      </c>
      <c r="AC988" s="522"/>
      <c r="AD988" s="523"/>
      <c r="AE988" s="524" t="s">
        <v>161</v>
      </c>
      <c r="AF988" s="525"/>
      <c r="AG988" s="525"/>
      <c r="AH988" s="525"/>
      <c r="AI988" s="525"/>
      <c r="AJ988" s="525"/>
      <c r="AK988" s="525"/>
      <c r="AL988" s="525"/>
      <c r="AM988" s="526"/>
    </row>
    <row r="989" spans="1:39" ht="39.950000000000003" customHeight="1" x14ac:dyDescent="0.25">
      <c r="A989" s="89">
        <f t="shared" si="15"/>
        <v>977</v>
      </c>
      <c r="B989" s="511" t="s">
        <v>374</v>
      </c>
      <c r="C989" s="512"/>
      <c r="D989" s="513"/>
      <c r="E989" s="514"/>
      <c r="F989" s="514"/>
      <c r="G989" s="514"/>
      <c r="H989" s="514"/>
      <c r="I989" s="514"/>
      <c r="J989" s="515"/>
      <c r="K989" s="527" t="s">
        <v>161</v>
      </c>
      <c r="L989" s="528"/>
      <c r="M989" s="528"/>
      <c r="N989" s="528"/>
      <c r="O989" s="529"/>
      <c r="P989" s="516" t="s">
        <v>161</v>
      </c>
      <c r="Q989" s="517"/>
      <c r="R989" s="517"/>
      <c r="S989" s="517"/>
      <c r="T989" s="517"/>
      <c r="U989" s="517"/>
      <c r="V989" s="517"/>
      <c r="W989" s="517"/>
      <c r="X989" s="518"/>
      <c r="Y989" s="519">
        <v>0</v>
      </c>
      <c r="Z989" s="520"/>
      <c r="AA989" s="520"/>
      <c r="AB989" s="521">
        <v>0</v>
      </c>
      <c r="AC989" s="522"/>
      <c r="AD989" s="523"/>
      <c r="AE989" s="524" t="s">
        <v>161</v>
      </c>
      <c r="AF989" s="525"/>
      <c r="AG989" s="525"/>
      <c r="AH989" s="525"/>
      <c r="AI989" s="525"/>
      <c r="AJ989" s="525"/>
      <c r="AK989" s="525"/>
      <c r="AL989" s="525"/>
      <c r="AM989" s="526"/>
    </row>
    <row r="990" spans="1:39" ht="39.950000000000003" customHeight="1" x14ac:dyDescent="0.25">
      <c r="A990" s="89">
        <f t="shared" si="15"/>
        <v>978</v>
      </c>
      <c r="B990" s="511" t="s">
        <v>374</v>
      </c>
      <c r="C990" s="512"/>
      <c r="D990" s="513"/>
      <c r="E990" s="514"/>
      <c r="F990" s="514"/>
      <c r="G990" s="514"/>
      <c r="H990" s="514"/>
      <c r="I990" s="514"/>
      <c r="J990" s="515"/>
      <c r="K990" s="527" t="s">
        <v>161</v>
      </c>
      <c r="L990" s="528"/>
      <c r="M990" s="528"/>
      <c r="N990" s="528"/>
      <c r="O990" s="529"/>
      <c r="P990" s="516" t="s">
        <v>161</v>
      </c>
      <c r="Q990" s="517"/>
      <c r="R990" s="517"/>
      <c r="S990" s="517"/>
      <c r="T990" s="517"/>
      <c r="U990" s="517"/>
      <c r="V990" s="517"/>
      <c r="W990" s="517"/>
      <c r="X990" s="518"/>
      <c r="Y990" s="519">
        <v>0</v>
      </c>
      <c r="Z990" s="520"/>
      <c r="AA990" s="520"/>
      <c r="AB990" s="521">
        <v>0</v>
      </c>
      <c r="AC990" s="522"/>
      <c r="AD990" s="523"/>
      <c r="AE990" s="524" t="s">
        <v>161</v>
      </c>
      <c r="AF990" s="525"/>
      <c r="AG990" s="525"/>
      <c r="AH990" s="525"/>
      <c r="AI990" s="525"/>
      <c r="AJ990" s="525"/>
      <c r="AK990" s="525"/>
      <c r="AL990" s="525"/>
      <c r="AM990" s="526"/>
    </row>
    <row r="991" spans="1:39" ht="39.950000000000003" customHeight="1" x14ac:dyDescent="0.25">
      <c r="A991" s="89">
        <f t="shared" si="15"/>
        <v>979</v>
      </c>
      <c r="B991" s="511" t="s">
        <v>374</v>
      </c>
      <c r="C991" s="512"/>
      <c r="D991" s="513"/>
      <c r="E991" s="514"/>
      <c r="F991" s="514"/>
      <c r="G991" s="514"/>
      <c r="H991" s="514"/>
      <c r="I991" s="514"/>
      <c r="J991" s="515"/>
      <c r="K991" s="527" t="s">
        <v>161</v>
      </c>
      <c r="L991" s="528"/>
      <c r="M991" s="528"/>
      <c r="N991" s="528"/>
      <c r="O991" s="529"/>
      <c r="P991" s="516" t="s">
        <v>161</v>
      </c>
      <c r="Q991" s="517"/>
      <c r="R991" s="517"/>
      <c r="S991" s="517"/>
      <c r="T991" s="517"/>
      <c r="U991" s="517"/>
      <c r="V991" s="517"/>
      <c r="W991" s="517"/>
      <c r="X991" s="518"/>
      <c r="Y991" s="519">
        <v>0</v>
      </c>
      <c r="Z991" s="520"/>
      <c r="AA991" s="520"/>
      <c r="AB991" s="521">
        <v>0</v>
      </c>
      <c r="AC991" s="522"/>
      <c r="AD991" s="523"/>
      <c r="AE991" s="524" t="s">
        <v>161</v>
      </c>
      <c r="AF991" s="525"/>
      <c r="AG991" s="525"/>
      <c r="AH991" s="525"/>
      <c r="AI991" s="525"/>
      <c r="AJ991" s="525"/>
      <c r="AK991" s="525"/>
      <c r="AL991" s="525"/>
      <c r="AM991" s="526"/>
    </row>
    <row r="992" spans="1:39" ht="39.950000000000003" customHeight="1" x14ac:dyDescent="0.25">
      <c r="A992" s="89">
        <f t="shared" si="15"/>
        <v>980</v>
      </c>
      <c r="B992" s="511" t="s">
        <v>374</v>
      </c>
      <c r="C992" s="512"/>
      <c r="D992" s="513"/>
      <c r="E992" s="514"/>
      <c r="F992" s="514"/>
      <c r="G992" s="514"/>
      <c r="H992" s="514"/>
      <c r="I992" s="514"/>
      <c r="J992" s="515"/>
      <c r="K992" s="527" t="s">
        <v>161</v>
      </c>
      <c r="L992" s="528"/>
      <c r="M992" s="528"/>
      <c r="N992" s="528"/>
      <c r="O992" s="529"/>
      <c r="P992" s="516" t="s">
        <v>161</v>
      </c>
      <c r="Q992" s="517"/>
      <c r="R992" s="517"/>
      <c r="S992" s="517"/>
      <c r="T992" s="517"/>
      <c r="U992" s="517"/>
      <c r="V992" s="517"/>
      <c r="W992" s="517"/>
      <c r="X992" s="518"/>
      <c r="Y992" s="519">
        <v>0</v>
      </c>
      <c r="Z992" s="520"/>
      <c r="AA992" s="520"/>
      <c r="AB992" s="521">
        <v>0</v>
      </c>
      <c r="AC992" s="522"/>
      <c r="AD992" s="523"/>
      <c r="AE992" s="524" t="s">
        <v>161</v>
      </c>
      <c r="AF992" s="525"/>
      <c r="AG992" s="525"/>
      <c r="AH992" s="525"/>
      <c r="AI992" s="525"/>
      <c r="AJ992" s="525"/>
      <c r="AK992" s="525"/>
      <c r="AL992" s="525"/>
      <c r="AM992" s="526"/>
    </row>
    <row r="993" spans="1:39" ht="39.950000000000003" customHeight="1" x14ac:dyDescent="0.25">
      <c r="A993" s="89">
        <f t="shared" si="15"/>
        <v>981</v>
      </c>
      <c r="B993" s="511" t="s">
        <v>374</v>
      </c>
      <c r="C993" s="512"/>
      <c r="D993" s="513"/>
      <c r="E993" s="514"/>
      <c r="F993" s="514"/>
      <c r="G993" s="514"/>
      <c r="H993" s="514"/>
      <c r="I993" s="514"/>
      <c r="J993" s="515"/>
      <c r="K993" s="527" t="s">
        <v>161</v>
      </c>
      <c r="L993" s="528"/>
      <c r="M993" s="528"/>
      <c r="N993" s="528"/>
      <c r="O993" s="529"/>
      <c r="P993" s="516" t="s">
        <v>161</v>
      </c>
      <c r="Q993" s="517"/>
      <c r="R993" s="517"/>
      <c r="S993" s="517"/>
      <c r="T993" s="517"/>
      <c r="U993" s="517"/>
      <c r="V993" s="517"/>
      <c r="W993" s="517"/>
      <c r="X993" s="518"/>
      <c r="Y993" s="519">
        <v>0</v>
      </c>
      <c r="Z993" s="520"/>
      <c r="AA993" s="520"/>
      <c r="AB993" s="521">
        <v>0</v>
      </c>
      <c r="AC993" s="522"/>
      <c r="AD993" s="523"/>
      <c r="AE993" s="524" t="s">
        <v>161</v>
      </c>
      <c r="AF993" s="525"/>
      <c r="AG993" s="525"/>
      <c r="AH993" s="525"/>
      <c r="AI993" s="525"/>
      <c r="AJ993" s="525"/>
      <c r="AK993" s="525"/>
      <c r="AL993" s="525"/>
      <c r="AM993" s="526"/>
    </row>
    <row r="994" spans="1:39" ht="39.950000000000003" customHeight="1" x14ac:dyDescent="0.25">
      <c r="A994" s="89">
        <f t="shared" si="15"/>
        <v>982</v>
      </c>
      <c r="B994" s="511" t="s">
        <v>374</v>
      </c>
      <c r="C994" s="512"/>
      <c r="D994" s="513"/>
      <c r="E994" s="514"/>
      <c r="F994" s="514"/>
      <c r="G994" s="514"/>
      <c r="H994" s="514"/>
      <c r="I994" s="514"/>
      <c r="J994" s="515"/>
      <c r="K994" s="527" t="s">
        <v>161</v>
      </c>
      <c r="L994" s="528"/>
      <c r="M994" s="528"/>
      <c r="N994" s="528"/>
      <c r="O994" s="529"/>
      <c r="P994" s="516" t="s">
        <v>161</v>
      </c>
      <c r="Q994" s="517"/>
      <c r="R994" s="517"/>
      <c r="S994" s="517"/>
      <c r="T994" s="517"/>
      <c r="U994" s="517"/>
      <c r="V994" s="517"/>
      <c r="W994" s="517"/>
      <c r="X994" s="518"/>
      <c r="Y994" s="519">
        <v>0</v>
      </c>
      <c r="Z994" s="520"/>
      <c r="AA994" s="520"/>
      <c r="AB994" s="521">
        <v>0</v>
      </c>
      <c r="AC994" s="522"/>
      <c r="AD994" s="523"/>
      <c r="AE994" s="524" t="s">
        <v>161</v>
      </c>
      <c r="AF994" s="525"/>
      <c r="AG994" s="525"/>
      <c r="AH994" s="525"/>
      <c r="AI994" s="525"/>
      <c r="AJ994" s="525"/>
      <c r="AK994" s="525"/>
      <c r="AL994" s="525"/>
      <c r="AM994" s="526"/>
    </row>
    <row r="995" spans="1:39" ht="39.950000000000003" customHeight="1" x14ac:dyDescent="0.25">
      <c r="A995" s="89">
        <f t="shared" si="15"/>
        <v>983</v>
      </c>
      <c r="B995" s="511" t="s">
        <v>374</v>
      </c>
      <c r="C995" s="512"/>
      <c r="D995" s="513"/>
      <c r="E995" s="514"/>
      <c r="F995" s="514"/>
      <c r="G995" s="514"/>
      <c r="H995" s="514"/>
      <c r="I995" s="514"/>
      <c r="J995" s="515"/>
      <c r="K995" s="527" t="s">
        <v>161</v>
      </c>
      <c r="L995" s="528"/>
      <c r="M995" s="528"/>
      <c r="N995" s="528"/>
      <c r="O995" s="529"/>
      <c r="P995" s="516" t="s">
        <v>161</v>
      </c>
      <c r="Q995" s="517"/>
      <c r="R995" s="517"/>
      <c r="S995" s="517"/>
      <c r="T995" s="517"/>
      <c r="U995" s="517"/>
      <c r="V995" s="517"/>
      <c r="W995" s="517"/>
      <c r="X995" s="518"/>
      <c r="Y995" s="519">
        <v>0</v>
      </c>
      <c r="Z995" s="520"/>
      <c r="AA995" s="520"/>
      <c r="AB995" s="521">
        <v>0</v>
      </c>
      <c r="AC995" s="522"/>
      <c r="AD995" s="523"/>
      <c r="AE995" s="524" t="s">
        <v>161</v>
      </c>
      <c r="AF995" s="525"/>
      <c r="AG995" s="525"/>
      <c r="AH995" s="525"/>
      <c r="AI995" s="525"/>
      <c r="AJ995" s="525"/>
      <c r="AK995" s="525"/>
      <c r="AL995" s="525"/>
      <c r="AM995" s="526"/>
    </row>
    <row r="996" spans="1:39" ht="39.950000000000003" customHeight="1" x14ac:dyDescent="0.25">
      <c r="A996" s="89">
        <f t="shared" si="15"/>
        <v>984</v>
      </c>
      <c r="B996" s="511" t="s">
        <v>374</v>
      </c>
      <c r="C996" s="512"/>
      <c r="D996" s="513"/>
      <c r="E996" s="514"/>
      <c r="F996" s="514"/>
      <c r="G996" s="514"/>
      <c r="H996" s="514"/>
      <c r="I996" s="514"/>
      <c r="J996" s="515"/>
      <c r="K996" s="527" t="s">
        <v>161</v>
      </c>
      <c r="L996" s="528"/>
      <c r="M996" s="528"/>
      <c r="N996" s="528"/>
      <c r="O996" s="529"/>
      <c r="P996" s="516" t="s">
        <v>161</v>
      </c>
      <c r="Q996" s="517"/>
      <c r="R996" s="517"/>
      <c r="S996" s="517"/>
      <c r="T996" s="517"/>
      <c r="U996" s="517"/>
      <c r="V996" s="517"/>
      <c r="W996" s="517"/>
      <c r="X996" s="518"/>
      <c r="Y996" s="519">
        <v>0</v>
      </c>
      <c r="Z996" s="520"/>
      <c r="AA996" s="520"/>
      <c r="AB996" s="521">
        <v>0</v>
      </c>
      <c r="AC996" s="522"/>
      <c r="AD996" s="523"/>
      <c r="AE996" s="524" t="s">
        <v>161</v>
      </c>
      <c r="AF996" s="525"/>
      <c r="AG996" s="525"/>
      <c r="AH996" s="525"/>
      <c r="AI996" s="525"/>
      <c r="AJ996" s="525"/>
      <c r="AK996" s="525"/>
      <c r="AL996" s="525"/>
      <c r="AM996" s="526"/>
    </row>
    <row r="997" spans="1:39" ht="39.950000000000003" customHeight="1" x14ac:dyDescent="0.25">
      <c r="A997" s="89">
        <f t="shared" si="15"/>
        <v>985</v>
      </c>
      <c r="B997" s="511" t="s">
        <v>374</v>
      </c>
      <c r="C997" s="512"/>
      <c r="D997" s="513"/>
      <c r="E997" s="514"/>
      <c r="F997" s="514"/>
      <c r="G997" s="514"/>
      <c r="H997" s="514"/>
      <c r="I997" s="514"/>
      <c r="J997" s="515"/>
      <c r="K997" s="527" t="s">
        <v>161</v>
      </c>
      <c r="L997" s="528"/>
      <c r="M997" s="528"/>
      <c r="N997" s="528"/>
      <c r="O997" s="529"/>
      <c r="P997" s="516" t="s">
        <v>161</v>
      </c>
      <c r="Q997" s="517"/>
      <c r="R997" s="517"/>
      <c r="S997" s="517"/>
      <c r="T997" s="517"/>
      <c r="U997" s="517"/>
      <c r="V997" s="517"/>
      <c r="W997" s="517"/>
      <c r="X997" s="518"/>
      <c r="Y997" s="519">
        <v>0</v>
      </c>
      <c r="Z997" s="520"/>
      <c r="AA997" s="520"/>
      <c r="AB997" s="521">
        <v>0</v>
      </c>
      <c r="AC997" s="522"/>
      <c r="AD997" s="523"/>
      <c r="AE997" s="524" t="s">
        <v>161</v>
      </c>
      <c r="AF997" s="525"/>
      <c r="AG997" s="525"/>
      <c r="AH997" s="525"/>
      <c r="AI997" s="525"/>
      <c r="AJ997" s="525"/>
      <c r="AK997" s="525"/>
      <c r="AL997" s="525"/>
      <c r="AM997" s="526"/>
    </row>
    <row r="998" spans="1:39" ht="39.950000000000003" customHeight="1" x14ac:dyDescent="0.25">
      <c r="A998" s="89">
        <f t="shared" si="15"/>
        <v>986</v>
      </c>
      <c r="B998" s="511" t="s">
        <v>374</v>
      </c>
      <c r="C998" s="512"/>
      <c r="D998" s="513"/>
      <c r="E998" s="514"/>
      <c r="F998" s="514"/>
      <c r="G998" s="514"/>
      <c r="H998" s="514"/>
      <c r="I998" s="514"/>
      <c r="J998" s="515"/>
      <c r="K998" s="527" t="s">
        <v>161</v>
      </c>
      <c r="L998" s="528"/>
      <c r="M998" s="528"/>
      <c r="N998" s="528"/>
      <c r="O998" s="529"/>
      <c r="P998" s="516" t="s">
        <v>161</v>
      </c>
      <c r="Q998" s="517"/>
      <c r="R998" s="517"/>
      <c r="S998" s="517"/>
      <c r="T998" s="517"/>
      <c r="U998" s="517"/>
      <c r="V998" s="517"/>
      <c r="W998" s="517"/>
      <c r="X998" s="518"/>
      <c r="Y998" s="519">
        <v>0</v>
      </c>
      <c r="Z998" s="520"/>
      <c r="AA998" s="520"/>
      <c r="AB998" s="521">
        <v>0</v>
      </c>
      <c r="AC998" s="522"/>
      <c r="AD998" s="523"/>
      <c r="AE998" s="524" t="s">
        <v>161</v>
      </c>
      <c r="AF998" s="525"/>
      <c r="AG998" s="525"/>
      <c r="AH998" s="525"/>
      <c r="AI998" s="525"/>
      <c r="AJ998" s="525"/>
      <c r="AK998" s="525"/>
      <c r="AL998" s="525"/>
      <c r="AM998" s="526"/>
    </row>
    <row r="999" spans="1:39" ht="39.950000000000003" customHeight="1" x14ac:dyDescent="0.25">
      <c r="A999" s="89">
        <f t="shared" si="15"/>
        <v>987</v>
      </c>
      <c r="B999" s="511" t="s">
        <v>374</v>
      </c>
      <c r="C999" s="512"/>
      <c r="D999" s="513"/>
      <c r="E999" s="514"/>
      <c r="F999" s="514"/>
      <c r="G999" s="514"/>
      <c r="H999" s="514"/>
      <c r="I999" s="514"/>
      <c r="J999" s="515"/>
      <c r="K999" s="527" t="s">
        <v>161</v>
      </c>
      <c r="L999" s="528"/>
      <c r="M999" s="528"/>
      <c r="N999" s="528"/>
      <c r="O999" s="529"/>
      <c r="P999" s="516" t="s">
        <v>161</v>
      </c>
      <c r="Q999" s="517"/>
      <c r="R999" s="517"/>
      <c r="S999" s="517"/>
      <c r="T999" s="517"/>
      <c r="U999" s="517"/>
      <c r="V999" s="517"/>
      <c r="W999" s="517"/>
      <c r="X999" s="518"/>
      <c r="Y999" s="519">
        <v>0</v>
      </c>
      <c r="Z999" s="520"/>
      <c r="AA999" s="520"/>
      <c r="AB999" s="521">
        <v>0</v>
      </c>
      <c r="AC999" s="522"/>
      <c r="AD999" s="523"/>
      <c r="AE999" s="524" t="s">
        <v>161</v>
      </c>
      <c r="AF999" s="525"/>
      <c r="AG999" s="525"/>
      <c r="AH999" s="525"/>
      <c r="AI999" s="525"/>
      <c r="AJ999" s="525"/>
      <c r="AK999" s="525"/>
      <c r="AL999" s="525"/>
      <c r="AM999" s="526"/>
    </row>
    <row r="1000" spans="1:39" ht="39.950000000000003" customHeight="1" x14ac:dyDescent="0.25">
      <c r="A1000" s="89">
        <f t="shared" si="15"/>
        <v>988</v>
      </c>
      <c r="B1000" s="511" t="s">
        <v>374</v>
      </c>
      <c r="C1000" s="512"/>
      <c r="D1000" s="513"/>
      <c r="E1000" s="514"/>
      <c r="F1000" s="514"/>
      <c r="G1000" s="514"/>
      <c r="H1000" s="514"/>
      <c r="I1000" s="514"/>
      <c r="J1000" s="515"/>
      <c r="K1000" s="527" t="s">
        <v>161</v>
      </c>
      <c r="L1000" s="528"/>
      <c r="M1000" s="528"/>
      <c r="N1000" s="528"/>
      <c r="O1000" s="529"/>
      <c r="P1000" s="516" t="s">
        <v>161</v>
      </c>
      <c r="Q1000" s="517"/>
      <c r="R1000" s="517"/>
      <c r="S1000" s="517"/>
      <c r="T1000" s="517"/>
      <c r="U1000" s="517"/>
      <c r="V1000" s="517"/>
      <c r="W1000" s="517"/>
      <c r="X1000" s="518"/>
      <c r="Y1000" s="519">
        <v>0</v>
      </c>
      <c r="Z1000" s="520"/>
      <c r="AA1000" s="520"/>
      <c r="AB1000" s="521">
        <v>0</v>
      </c>
      <c r="AC1000" s="522"/>
      <c r="AD1000" s="523"/>
      <c r="AE1000" s="524" t="s">
        <v>161</v>
      </c>
      <c r="AF1000" s="525"/>
      <c r="AG1000" s="525"/>
      <c r="AH1000" s="525"/>
      <c r="AI1000" s="525"/>
      <c r="AJ1000" s="525"/>
      <c r="AK1000" s="525"/>
      <c r="AL1000" s="525"/>
      <c r="AM1000" s="526"/>
    </row>
    <row r="1001" spans="1:39" ht="39.950000000000003" customHeight="1" x14ac:dyDescent="0.25">
      <c r="A1001" s="89">
        <f t="shared" si="15"/>
        <v>989</v>
      </c>
      <c r="B1001" s="511" t="s">
        <v>374</v>
      </c>
      <c r="C1001" s="512"/>
      <c r="D1001" s="513"/>
      <c r="E1001" s="514"/>
      <c r="F1001" s="514"/>
      <c r="G1001" s="514"/>
      <c r="H1001" s="514"/>
      <c r="I1001" s="514"/>
      <c r="J1001" s="515"/>
      <c r="K1001" s="527" t="s">
        <v>161</v>
      </c>
      <c r="L1001" s="528"/>
      <c r="M1001" s="528"/>
      <c r="N1001" s="528"/>
      <c r="O1001" s="529"/>
      <c r="P1001" s="516" t="s">
        <v>161</v>
      </c>
      <c r="Q1001" s="517"/>
      <c r="R1001" s="517"/>
      <c r="S1001" s="517"/>
      <c r="T1001" s="517"/>
      <c r="U1001" s="517"/>
      <c r="V1001" s="517"/>
      <c r="W1001" s="517"/>
      <c r="X1001" s="518"/>
      <c r="Y1001" s="519">
        <v>0</v>
      </c>
      <c r="Z1001" s="520"/>
      <c r="AA1001" s="520"/>
      <c r="AB1001" s="521">
        <v>0</v>
      </c>
      <c r="AC1001" s="522"/>
      <c r="AD1001" s="523"/>
      <c r="AE1001" s="524" t="s">
        <v>161</v>
      </c>
      <c r="AF1001" s="525"/>
      <c r="AG1001" s="525"/>
      <c r="AH1001" s="525"/>
      <c r="AI1001" s="525"/>
      <c r="AJ1001" s="525"/>
      <c r="AK1001" s="525"/>
      <c r="AL1001" s="525"/>
      <c r="AM1001" s="526"/>
    </row>
    <row r="1002" spans="1:39" ht="39.950000000000003" customHeight="1" x14ac:dyDescent="0.25">
      <c r="A1002" s="89">
        <f t="shared" si="15"/>
        <v>990</v>
      </c>
      <c r="B1002" s="511" t="s">
        <v>374</v>
      </c>
      <c r="C1002" s="512"/>
      <c r="D1002" s="513"/>
      <c r="E1002" s="514"/>
      <c r="F1002" s="514"/>
      <c r="G1002" s="514"/>
      <c r="H1002" s="514"/>
      <c r="I1002" s="514"/>
      <c r="J1002" s="515"/>
      <c r="K1002" s="527" t="s">
        <v>161</v>
      </c>
      <c r="L1002" s="528"/>
      <c r="M1002" s="528"/>
      <c r="N1002" s="528"/>
      <c r="O1002" s="529"/>
      <c r="P1002" s="516" t="s">
        <v>161</v>
      </c>
      <c r="Q1002" s="517"/>
      <c r="R1002" s="517"/>
      <c r="S1002" s="517"/>
      <c r="T1002" s="517"/>
      <c r="U1002" s="517"/>
      <c r="V1002" s="517"/>
      <c r="W1002" s="517"/>
      <c r="X1002" s="518"/>
      <c r="Y1002" s="519">
        <v>0</v>
      </c>
      <c r="Z1002" s="520"/>
      <c r="AA1002" s="520"/>
      <c r="AB1002" s="521">
        <v>0</v>
      </c>
      <c r="AC1002" s="522"/>
      <c r="AD1002" s="523"/>
      <c r="AE1002" s="524" t="s">
        <v>161</v>
      </c>
      <c r="AF1002" s="525"/>
      <c r="AG1002" s="525"/>
      <c r="AH1002" s="525"/>
      <c r="AI1002" s="525"/>
      <c r="AJ1002" s="525"/>
      <c r="AK1002" s="525"/>
      <c r="AL1002" s="525"/>
      <c r="AM1002" s="526"/>
    </row>
    <row r="1003" spans="1:39" ht="39.950000000000003" customHeight="1" x14ac:dyDescent="0.25">
      <c r="A1003" s="89">
        <f t="shared" si="15"/>
        <v>991</v>
      </c>
      <c r="B1003" s="511" t="s">
        <v>374</v>
      </c>
      <c r="C1003" s="512"/>
      <c r="D1003" s="513"/>
      <c r="E1003" s="514"/>
      <c r="F1003" s="514"/>
      <c r="G1003" s="514"/>
      <c r="H1003" s="514"/>
      <c r="I1003" s="514"/>
      <c r="J1003" s="515"/>
      <c r="K1003" s="527" t="s">
        <v>161</v>
      </c>
      <c r="L1003" s="528"/>
      <c r="M1003" s="528"/>
      <c r="N1003" s="528"/>
      <c r="O1003" s="529"/>
      <c r="P1003" s="516" t="s">
        <v>161</v>
      </c>
      <c r="Q1003" s="517"/>
      <c r="R1003" s="517"/>
      <c r="S1003" s="517"/>
      <c r="T1003" s="517"/>
      <c r="U1003" s="517"/>
      <c r="V1003" s="517"/>
      <c r="W1003" s="517"/>
      <c r="X1003" s="518"/>
      <c r="Y1003" s="519">
        <v>0</v>
      </c>
      <c r="Z1003" s="520"/>
      <c r="AA1003" s="520"/>
      <c r="AB1003" s="521">
        <v>0</v>
      </c>
      <c r="AC1003" s="522"/>
      <c r="AD1003" s="523"/>
      <c r="AE1003" s="524" t="s">
        <v>161</v>
      </c>
      <c r="AF1003" s="525"/>
      <c r="AG1003" s="525"/>
      <c r="AH1003" s="525"/>
      <c r="AI1003" s="525"/>
      <c r="AJ1003" s="525"/>
      <c r="AK1003" s="525"/>
      <c r="AL1003" s="525"/>
      <c r="AM1003" s="526"/>
    </row>
    <row r="1004" spans="1:39" ht="39.950000000000003" customHeight="1" x14ac:dyDescent="0.25">
      <c r="A1004" s="89">
        <f t="shared" si="15"/>
        <v>992</v>
      </c>
      <c r="B1004" s="511" t="s">
        <v>374</v>
      </c>
      <c r="C1004" s="512"/>
      <c r="D1004" s="513"/>
      <c r="E1004" s="514"/>
      <c r="F1004" s="514"/>
      <c r="G1004" s="514"/>
      <c r="H1004" s="514"/>
      <c r="I1004" s="514"/>
      <c r="J1004" s="515"/>
      <c r="K1004" s="527" t="s">
        <v>161</v>
      </c>
      <c r="L1004" s="528"/>
      <c r="M1004" s="528"/>
      <c r="N1004" s="528"/>
      <c r="O1004" s="529"/>
      <c r="P1004" s="516" t="s">
        <v>161</v>
      </c>
      <c r="Q1004" s="517"/>
      <c r="R1004" s="517"/>
      <c r="S1004" s="517"/>
      <c r="T1004" s="517"/>
      <c r="U1004" s="517"/>
      <c r="V1004" s="517"/>
      <c r="W1004" s="517"/>
      <c r="X1004" s="518"/>
      <c r="Y1004" s="519">
        <v>0</v>
      </c>
      <c r="Z1004" s="520"/>
      <c r="AA1004" s="520"/>
      <c r="AB1004" s="521">
        <v>0</v>
      </c>
      <c r="AC1004" s="522"/>
      <c r="AD1004" s="523"/>
      <c r="AE1004" s="524" t="s">
        <v>161</v>
      </c>
      <c r="AF1004" s="525"/>
      <c r="AG1004" s="525"/>
      <c r="AH1004" s="525"/>
      <c r="AI1004" s="525"/>
      <c r="AJ1004" s="525"/>
      <c r="AK1004" s="525"/>
      <c r="AL1004" s="525"/>
      <c r="AM1004" s="526"/>
    </row>
    <row r="1005" spans="1:39" ht="39.950000000000003" customHeight="1" x14ac:dyDescent="0.25">
      <c r="A1005" s="89">
        <f t="shared" si="15"/>
        <v>993</v>
      </c>
      <c r="B1005" s="511" t="s">
        <v>374</v>
      </c>
      <c r="C1005" s="512"/>
      <c r="D1005" s="513"/>
      <c r="E1005" s="514"/>
      <c r="F1005" s="514"/>
      <c r="G1005" s="514"/>
      <c r="H1005" s="514"/>
      <c r="I1005" s="514"/>
      <c r="J1005" s="515"/>
      <c r="K1005" s="527" t="s">
        <v>161</v>
      </c>
      <c r="L1005" s="528"/>
      <c r="M1005" s="528"/>
      <c r="N1005" s="528"/>
      <c r="O1005" s="529"/>
      <c r="P1005" s="516" t="s">
        <v>161</v>
      </c>
      <c r="Q1005" s="517"/>
      <c r="R1005" s="517"/>
      <c r="S1005" s="517"/>
      <c r="T1005" s="517"/>
      <c r="U1005" s="517"/>
      <c r="V1005" s="517"/>
      <c r="W1005" s="517"/>
      <c r="X1005" s="518"/>
      <c r="Y1005" s="519">
        <v>0</v>
      </c>
      <c r="Z1005" s="520"/>
      <c r="AA1005" s="520"/>
      <c r="AB1005" s="521">
        <v>0</v>
      </c>
      <c r="AC1005" s="522"/>
      <c r="AD1005" s="523"/>
      <c r="AE1005" s="524" t="s">
        <v>161</v>
      </c>
      <c r="AF1005" s="525"/>
      <c r="AG1005" s="525"/>
      <c r="AH1005" s="525"/>
      <c r="AI1005" s="525"/>
      <c r="AJ1005" s="525"/>
      <c r="AK1005" s="525"/>
      <c r="AL1005" s="525"/>
      <c r="AM1005" s="526"/>
    </row>
    <row r="1006" spans="1:39" ht="39.950000000000003" customHeight="1" x14ac:dyDescent="0.25">
      <c r="A1006" s="89">
        <f t="shared" si="15"/>
        <v>994</v>
      </c>
      <c r="B1006" s="511" t="s">
        <v>374</v>
      </c>
      <c r="C1006" s="512"/>
      <c r="D1006" s="513"/>
      <c r="E1006" s="514"/>
      <c r="F1006" s="514"/>
      <c r="G1006" s="514"/>
      <c r="H1006" s="514"/>
      <c r="I1006" s="514"/>
      <c r="J1006" s="515"/>
      <c r="K1006" s="527" t="s">
        <v>161</v>
      </c>
      <c r="L1006" s="528"/>
      <c r="M1006" s="528"/>
      <c r="N1006" s="528"/>
      <c r="O1006" s="529"/>
      <c r="P1006" s="516" t="s">
        <v>161</v>
      </c>
      <c r="Q1006" s="517"/>
      <c r="R1006" s="517"/>
      <c r="S1006" s="517"/>
      <c r="T1006" s="517"/>
      <c r="U1006" s="517"/>
      <c r="V1006" s="517"/>
      <c r="W1006" s="517"/>
      <c r="X1006" s="518"/>
      <c r="Y1006" s="519">
        <v>0</v>
      </c>
      <c r="Z1006" s="520"/>
      <c r="AA1006" s="520"/>
      <c r="AB1006" s="521">
        <v>0</v>
      </c>
      <c r="AC1006" s="522"/>
      <c r="AD1006" s="523"/>
      <c r="AE1006" s="524" t="s">
        <v>161</v>
      </c>
      <c r="AF1006" s="525"/>
      <c r="AG1006" s="525"/>
      <c r="AH1006" s="525"/>
      <c r="AI1006" s="525"/>
      <c r="AJ1006" s="525"/>
      <c r="AK1006" s="525"/>
      <c r="AL1006" s="525"/>
      <c r="AM1006" s="526"/>
    </row>
    <row r="1007" spans="1:39" ht="39.950000000000003" customHeight="1" x14ac:dyDescent="0.25">
      <c r="A1007" s="89">
        <f t="shared" si="15"/>
        <v>995</v>
      </c>
      <c r="B1007" s="511" t="s">
        <v>374</v>
      </c>
      <c r="C1007" s="512"/>
      <c r="D1007" s="513"/>
      <c r="E1007" s="514"/>
      <c r="F1007" s="514"/>
      <c r="G1007" s="514"/>
      <c r="H1007" s="514"/>
      <c r="I1007" s="514"/>
      <c r="J1007" s="515"/>
      <c r="K1007" s="527" t="s">
        <v>161</v>
      </c>
      <c r="L1007" s="528"/>
      <c r="M1007" s="528"/>
      <c r="N1007" s="528"/>
      <c r="O1007" s="529"/>
      <c r="P1007" s="516" t="s">
        <v>161</v>
      </c>
      <c r="Q1007" s="517"/>
      <c r="R1007" s="517"/>
      <c r="S1007" s="517"/>
      <c r="T1007" s="517"/>
      <c r="U1007" s="517"/>
      <c r="V1007" s="517"/>
      <c r="W1007" s="517"/>
      <c r="X1007" s="518"/>
      <c r="Y1007" s="519">
        <v>0</v>
      </c>
      <c r="Z1007" s="520"/>
      <c r="AA1007" s="520"/>
      <c r="AB1007" s="521">
        <v>0</v>
      </c>
      <c r="AC1007" s="522"/>
      <c r="AD1007" s="523"/>
      <c r="AE1007" s="524" t="s">
        <v>161</v>
      </c>
      <c r="AF1007" s="525"/>
      <c r="AG1007" s="525"/>
      <c r="AH1007" s="525"/>
      <c r="AI1007" s="525"/>
      <c r="AJ1007" s="525"/>
      <c r="AK1007" s="525"/>
      <c r="AL1007" s="525"/>
      <c r="AM1007" s="526"/>
    </row>
    <row r="1008" spans="1:39" ht="39.950000000000003" customHeight="1" x14ac:dyDescent="0.25">
      <c r="A1008" s="89">
        <f t="shared" si="15"/>
        <v>996</v>
      </c>
      <c r="B1008" s="511" t="s">
        <v>374</v>
      </c>
      <c r="C1008" s="512"/>
      <c r="D1008" s="513"/>
      <c r="E1008" s="514"/>
      <c r="F1008" s="514"/>
      <c r="G1008" s="514"/>
      <c r="H1008" s="514"/>
      <c r="I1008" s="514"/>
      <c r="J1008" s="515"/>
      <c r="K1008" s="527" t="s">
        <v>161</v>
      </c>
      <c r="L1008" s="528"/>
      <c r="M1008" s="528"/>
      <c r="N1008" s="528"/>
      <c r="O1008" s="529"/>
      <c r="P1008" s="516" t="s">
        <v>161</v>
      </c>
      <c r="Q1008" s="517"/>
      <c r="R1008" s="517"/>
      <c r="S1008" s="517"/>
      <c r="T1008" s="517"/>
      <c r="U1008" s="517"/>
      <c r="V1008" s="517"/>
      <c r="W1008" s="517"/>
      <c r="X1008" s="518"/>
      <c r="Y1008" s="519">
        <v>0</v>
      </c>
      <c r="Z1008" s="520"/>
      <c r="AA1008" s="520"/>
      <c r="AB1008" s="521">
        <v>0</v>
      </c>
      <c r="AC1008" s="522"/>
      <c r="AD1008" s="523"/>
      <c r="AE1008" s="524" t="s">
        <v>161</v>
      </c>
      <c r="AF1008" s="525"/>
      <c r="AG1008" s="525"/>
      <c r="AH1008" s="525"/>
      <c r="AI1008" s="525"/>
      <c r="AJ1008" s="525"/>
      <c r="AK1008" s="525"/>
      <c r="AL1008" s="525"/>
      <c r="AM1008" s="526"/>
    </row>
    <row r="1009" spans="1:39" ht="39.950000000000003" customHeight="1" x14ac:dyDescent="0.25">
      <c r="A1009" s="89">
        <f t="shared" si="15"/>
        <v>997</v>
      </c>
      <c r="B1009" s="511" t="s">
        <v>374</v>
      </c>
      <c r="C1009" s="512"/>
      <c r="D1009" s="513"/>
      <c r="E1009" s="514"/>
      <c r="F1009" s="514"/>
      <c r="G1009" s="514"/>
      <c r="H1009" s="514"/>
      <c r="I1009" s="514"/>
      <c r="J1009" s="515"/>
      <c r="K1009" s="527" t="s">
        <v>161</v>
      </c>
      <c r="L1009" s="528"/>
      <c r="M1009" s="528"/>
      <c r="N1009" s="528"/>
      <c r="O1009" s="529"/>
      <c r="P1009" s="516" t="s">
        <v>161</v>
      </c>
      <c r="Q1009" s="517"/>
      <c r="R1009" s="517"/>
      <c r="S1009" s="517"/>
      <c r="T1009" s="517"/>
      <c r="U1009" s="517"/>
      <c r="V1009" s="517"/>
      <c r="W1009" s="517"/>
      <c r="X1009" s="518"/>
      <c r="Y1009" s="519">
        <v>0</v>
      </c>
      <c r="Z1009" s="520"/>
      <c r="AA1009" s="520"/>
      <c r="AB1009" s="521">
        <v>0</v>
      </c>
      <c r="AC1009" s="522"/>
      <c r="AD1009" s="523"/>
      <c r="AE1009" s="524" t="s">
        <v>161</v>
      </c>
      <c r="AF1009" s="525"/>
      <c r="AG1009" s="525"/>
      <c r="AH1009" s="525"/>
      <c r="AI1009" s="525"/>
      <c r="AJ1009" s="525"/>
      <c r="AK1009" s="525"/>
      <c r="AL1009" s="525"/>
      <c r="AM1009" s="526"/>
    </row>
    <row r="1010" spans="1:39" ht="39.950000000000003" customHeight="1" x14ac:dyDescent="0.25">
      <c r="A1010" s="89">
        <f t="shared" si="15"/>
        <v>998</v>
      </c>
      <c r="B1010" s="511" t="s">
        <v>374</v>
      </c>
      <c r="C1010" s="512"/>
      <c r="D1010" s="513"/>
      <c r="E1010" s="514"/>
      <c r="F1010" s="514"/>
      <c r="G1010" s="514"/>
      <c r="H1010" s="514"/>
      <c r="I1010" s="514"/>
      <c r="J1010" s="515"/>
      <c r="K1010" s="527" t="s">
        <v>161</v>
      </c>
      <c r="L1010" s="528"/>
      <c r="M1010" s="528"/>
      <c r="N1010" s="528"/>
      <c r="O1010" s="529"/>
      <c r="P1010" s="516" t="s">
        <v>161</v>
      </c>
      <c r="Q1010" s="517"/>
      <c r="R1010" s="517"/>
      <c r="S1010" s="517"/>
      <c r="T1010" s="517"/>
      <c r="U1010" s="517"/>
      <c r="V1010" s="517"/>
      <c r="W1010" s="517"/>
      <c r="X1010" s="518"/>
      <c r="Y1010" s="519">
        <v>0</v>
      </c>
      <c r="Z1010" s="520"/>
      <c r="AA1010" s="520"/>
      <c r="AB1010" s="521">
        <v>0</v>
      </c>
      <c r="AC1010" s="522"/>
      <c r="AD1010" s="523"/>
      <c r="AE1010" s="524" t="s">
        <v>161</v>
      </c>
      <c r="AF1010" s="525"/>
      <c r="AG1010" s="525"/>
      <c r="AH1010" s="525"/>
      <c r="AI1010" s="525"/>
      <c r="AJ1010" s="525"/>
      <c r="AK1010" s="525"/>
      <c r="AL1010" s="525"/>
      <c r="AM1010" s="526"/>
    </row>
    <row r="1011" spans="1:39" ht="39.950000000000003" customHeight="1" x14ac:dyDescent="0.25">
      <c r="A1011" s="89">
        <f t="shared" si="15"/>
        <v>999</v>
      </c>
      <c r="B1011" s="511" t="s">
        <v>374</v>
      </c>
      <c r="C1011" s="512"/>
      <c r="D1011" s="513"/>
      <c r="E1011" s="514"/>
      <c r="F1011" s="514"/>
      <c r="G1011" s="514"/>
      <c r="H1011" s="514"/>
      <c r="I1011" s="514"/>
      <c r="J1011" s="515"/>
      <c r="K1011" s="527" t="s">
        <v>161</v>
      </c>
      <c r="L1011" s="528"/>
      <c r="M1011" s="528"/>
      <c r="N1011" s="528"/>
      <c r="O1011" s="529"/>
      <c r="P1011" s="516" t="s">
        <v>161</v>
      </c>
      <c r="Q1011" s="517"/>
      <c r="R1011" s="517"/>
      <c r="S1011" s="517"/>
      <c r="T1011" s="517"/>
      <c r="U1011" s="517"/>
      <c r="V1011" s="517"/>
      <c r="W1011" s="517"/>
      <c r="X1011" s="518"/>
      <c r="Y1011" s="519">
        <v>0</v>
      </c>
      <c r="Z1011" s="520"/>
      <c r="AA1011" s="520"/>
      <c r="AB1011" s="521">
        <v>0</v>
      </c>
      <c r="AC1011" s="522"/>
      <c r="AD1011" s="523"/>
      <c r="AE1011" s="524" t="s">
        <v>161</v>
      </c>
      <c r="AF1011" s="525"/>
      <c r="AG1011" s="525"/>
      <c r="AH1011" s="525"/>
      <c r="AI1011" s="525"/>
      <c r="AJ1011" s="525"/>
      <c r="AK1011" s="525"/>
      <c r="AL1011" s="525"/>
      <c r="AM1011" s="526"/>
    </row>
    <row r="1012" spans="1:39" ht="39.950000000000003" customHeight="1" x14ac:dyDescent="0.25">
      <c r="A1012" s="89">
        <f t="shared" si="15"/>
        <v>1000</v>
      </c>
      <c r="B1012" s="511" t="s">
        <v>374</v>
      </c>
      <c r="C1012" s="512"/>
      <c r="D1012" s="513"/>
      <c r="E1012" s="514"/>
      <c r="F1012" s="514"/>
      <c r="G1012" s="514"/>
      <c r="H1012" s="514"/>
      <c r="I1012" s="514"/>
      <c r="J1012" s="515"/>
      <c r="K1012" s="527" t="s">
        <v>161</v>
      </c>
      <c r="L1012" s="528"/>
      <c r="M1012" s="528"/>
      <c r="N1012" s="528"/>
      <c r="O1012" s="529"/>
      <c r="P1012" s="516" t="s">
        <v>161</v>
      </c>
      <c r="Q1012" s="517"/>
      <c r="R1012" s="517"/>
      <c r="S1012" s="517"/>
      <c r="T1012" s="517"/>
      <c r="U1012" s="517"/>
      <c r="V1012" s="517"/>
      <c r="W1012" s="517"/>
      <c r="X1012" s="518"/>
      <c r="Y1012" s="519">
        <v>0</v>
      </c>
      <c r="Z1012" s="520"/>
      <c r="AA1012" s="520"/>
      <c r="AB1012" s="521">
        <v>0</v>
      </c>
      <c r="AC1012" s="522"/>
      <c r="AD1012" s="523"/>
      <c r="AE1012" s="524" t="s">
        <v>161</v>
      </c>
      <c r="AF1012" s="525"/>
      <c r="AG1012" s="525"/>
      <c r="AH1012" s="525"/>
      <c r="AI1012" s="525"/>
      <c r="AJ1012" s="525"/>
      <c r="AK1012" s="525"/>
      <c r="AL1012" s="525"/>
      <c r="AM1012" s="526"/>
    </row>
    <row r="1013" spans="1:39" ht="39.950000000000003" customHeight="1" x14ac:dyDescent="0.25">
      <c r="A1013" s="89">
        <f t="shared" si="15"/>
        <v>1001</v>
      </c>
      <c r="B1013" s="511" t="s">
        <v>374</v>
      </c>
      <c r="C1013" s="512"/>
      <c r="D1013" s="513"/>
      <c r="E1013" s="514"/>
      <c r="F1013" s="514"/>
      <c r="G1013" s="514"/>
      <c r="H1013" s="514"/>
      <c r="I1013" s="514"/>
      <c r="J1013" s="515"/>
      <c r="K1013" s="527" t="s">
        <v>161</v>
      </c>
      <c r="L1013" s="528"/>
      <c r="M1013" s="528"/>
      <c r="N1013" s="528"/>
      <c r="O1013" s="529"/>
      <c r="P1013" s="516" t="s">
        <v>161</v>
      </c>
      <c r="Q1013" s="517"/>
      <c r="R1013" s="517"/>
      <c r="S1013" s="517"/>
      <c r="T1013" s="517"/>
      <c r="U1013" s="517"/>
      <c r="V1013" s="517"/>
      <c r="W1013" s="517"/>
      <c r="X1013" s="518"/>
      <c r="Y1013" s="519">
        <v>0</v>
      </c>
      <c r="Z1013" s="520"/>
      <c r="AA1013" s="520"/>
      <c r="AB1013" s="521">
        <v>0</v>
      </c>
      <c r="AC1013" s="522"/>
      <c r="AD1013" s="523"/>
      <c r="AE1013" s="524" t="s">
        <v>161</v>
      </c>
      <c r="AF1013" s="525"/>
      <c r="AG1013" s="525"/>
      <c r="AH1013" s="525"/>
      <c r="AI1013" s="525"/>
      <c r="AJ1013" s="525"/>
      <c r="AK1013" s="525"/>
      <c r="AL1013" s="525"/>
      <c r="AM1013" s="526"/>
    </row>
  </sheetData>
  <sheetProtection algorithmName="SHA-512" hashValue="q3BNoXk3Plldm14dohJRqjKldHOsDyDhUN0QFm8TYXPMRez0dKaDMZdsk4xvaBjs1RscrKzyl8uUjEaz5E4JtA==" saltValue="WznXlsyxVQjl1DOKTHCKeg==" spinCount="100000" sheet="1" objects="1" scenarios="1"/>
  <mergeCells count="7039">
    <mergeCell ref="K190:O190"/>
    <mergeCell ref="K191:O191"/>
    <mergeCell ref="K192:O192"/>
    <mergeCell ref="K193:O193"/>
    <mergeCell ref="K194:O194"/>
    <mergeCell ref="K195:O195"/>
    <mergeCell ref="K196:O196"/>
    <mergeCell ref="K197:O197"/>
    <mergeCell ref="K198:O198"/>
    <mergeCell ref="K199:O199"/>
    <mergeCell ref="K200:O200"/>
    <mergeCell ref="K201:O201"/>
    <mergeCell ref="K224:O224"/>
    <mergeCell ref="K202:O202"/>
    <mergeCell ref="K203:O203"/>
    <mergeCell ref="K208:O208"/>
    <mergeCell ref="K209:O209"/>
    <mergeCell ref="K210:O210"/>
    <mergeCell ref="K211:O211"/>
    <mergeCell ref="K212:O212"/>
    <mergeCell ref="K213:O213"/>
    <mergeCell ref="K214:O214"/>
    <mergeCell ref="K215:O215"/>
    <mergeCell ref="K216:O216"/>
    <mergeCell ref="K217:O217"/>
    <mergeCell ref="K218:O218"/>
    <mergeCell ref="K219:O219"/>
    <mergeCell ref="K220:O220"/>
    <mergeCell ref="K221:O221"/>
    <mergeCell ref="K222:O222"/>
    <mergeCell ref="K171:O171"/>
    <mergeCell ref="K172:O172"/>
    <mergeCell ref="K173:O173"/>
    <mergeCell ref="K174:O174"/>
    <mergeCell ref="K175:O175"/>
    <mergeCell ref="K176:O176"/>
    <mergeCell ref="K177:O177"/>
    <mergeCell ref="K178:O178"/>
    <mergeCell ref="K179:O179"/>
    <mergeCell ref="K180:O180"/>
    <mergeCell ref="K181:O181"/>
    <mergeCell ref="K182:O182"/>
    <mergeCell ref="K183:O183"/>
    <mergeCell ref="K184:O184"/>
    <mergeCell ref="K187:O187"/>
    <mergeCell ref="K188:O188"/>
    <mergeCell ref="K189:O189"/>
    <mergeCell ref="K151:O151"/>
    <mergeCell ref="K152:O152"/>
    <mergeCell ref="K153:O153"/>
    <mergeCell ref="K154:O154"/>
    <mergeCell ref="K155:O155"/>
    <mergeCell ref="K156:O156"/>
    <mergeCell ref="K157:O157"/>
    <mergeCell ref="K158:O158"/>
    <mergeCell ref="K159:O159"/>
    <mergeCell ref="K160:O160"/>
    <mergeCell ref="K161:O161"/>
    <mergeCell ref="K162:O162"/>
    <mergeCell ref="K164:O164"/>
    <mergeCell ref="K165:O165"/>
    <mergeCell ref="K168:O168"/>
    <mergeCell ref="K169:O169"/>
    <mergeCell ref="K170:O170"/>
    <mergeCell ref="K134:O134"/>
    <mergeCell ref="K135:O135"/>
    <mergeCell ref="K136:O136"/>
    <mergeCell ref="K137:O137"/>
    <mergeCell ref="K138:O138"/>
    <mergeCell ref="K139:O139"/>
    <mergeCell ref="K140:O140"/>
    <mergeCell ref="K141:O141"/>
    <mergeCell ref="K142:O142"/>
    <mergeCell ref="K143:O143"/>
    <mergeCell ref="K144:O144"/>
    <mergeCell ref="K145:O145"/>
    <mergeCell ref="K146:O146"/>
    <mergeCell ref="K147:O147"/>
    <mergeCell ref="K148:O148"/>
    <mergeCell ref="K149:O149"/>
    <mergeCell ref="K150:O150"/>
    <mergeCell ref="K104:O104"/>
    <mergeCell ref="K105:O105"/>
    <mergeCell ref="K113:O113"/>
    <mergeCell ref="K114:O114"/>
    <mergeCell ref="K115:O115"/>
    <mergeCell ref="K116:O116"/>
    <mergeCell ref="K117:O117"/>
    <mergeCell ref="K118:O118"/>
    <mergeCell ref="K119:O119"/>
    <mergeCell ref="K120:O120"/>
    <mergeCell ref="K121:O121"/>
    <mergeCell ref="K122:O122"/>
    <mergeCell ref="K123:O123"/>
    <mergeCell ref="K109:O109"/>
    <mergeCell ref="K110:O110"/>
    <mergeCell ref="K111:O111"/>
    <mergeCell ref="K112:O112"/>
    <mergeCell ref="K78:O78"/>
    <mergeCell ref="K79:O79"/>
    <mergeCell ref="K80:O80"/>
    <mergeCell ref="K89:O89"/>
    <mergeCell ref="K90:O90"/>
    <mergeCell ref="K91:O91"/>
    <mergeCell ref="K92:O92"/>
    <mergeCell ref="K93:O93"/>
    <mergeCell ref="K94:O94"/>
    <mergeCell ref="K95:O95"/>
    <mergeCell ref="K85:O85"/>
    <mergeCell ref="K86:O86"/>
    <mergeCell ref="K87:O87"/>
    <mergeCell ref="K100:O100"/>
    <mergeCell ref="K101:O101"/>
    <mergeCell ref="K102:O102"/>
    <mergeCell ref="K103:O103"/>
    <mergeCell ref="K54:O54"/>
    <mergeCell ref="K55:O55"/>
    <mergeCell ref="K56:O56"/>
    <mergeCell ref="K57:O57"/>
    <mergeCell ref="K58:O58"/>
    <mergeCell ref="K59:O59"/>
    <mergeCell ref="K60:O60"/>
    <mergeCell ref="K61:O61"/>
    <mergeCell ref="K62:O62"/>
    <mergeCell ref="K63:O63"/>
    <mergeCell ref="K71:O71"/>
    <mergeCell ref="K72:O72"/>
    <mergeCell ref="K73:O73"/>
    <mergeCell ref="K74:O74"/>
    <mergeCell ref="K75:O75"/>
    <mergeCell ref="K76:O76"/>
    <mergeCell ref="K77:O77"/>
    <mergeCell ref="K66:O66"/>
    <mergeCell ref="AE19:AM19"/>
    <mergeCell ref="AE20:AM20"/>
    <mergeCell ref="AE21:AM21"/>
    <mergeCell ref="AE22:AM22"/>
    <mergeCell ref="AE23:AM23"/>
    <mergeCell ref="AE24:AM24"/>
    <mergeCell ref="AE25:AM25"/>
    <mergeCell ref="AE26:AM26"/>
    <mergeCell ref="K29:O29"/>
    <mergeCell ref="K30:O30"/>
    <mergeCell ref="K31:O31"/>
    <mergeCell ref="K32:O32"/>
    <mergeCell ref="K33:O33"/>
    <mergeCell ref="K34:O34"/>
    <mergeCell ref="K35:O35"/>
    <mergeCell ref="K36:O36"/>
    <mergeCell ref="K37:O37"/>
    <mergeCell ref="AE29:AM29"/>
    <mergeCell ref="AE30:AM30"/>
    <mergeCell ref="AE31:AM31"/>
    <mergeCell ref="AE32:AM32"/>
    <mergeCell ref="AE33:AM33"/>
    <mergeCell ref="AE34:AM34"/>
    <mergeCell ref="AE35:AM35"/>
    <mergeCell ref="AE36:AM36"/>
    <mergeCell ref="AE37:AM37"/>
    <mergeCell ref="Y24:AA24"/>
    <mergeCell ref="Y19:AA19"/>
    <mergeCell ref="AB29:AD29"/>
    <mergeCell ref="AB30:AD30"/>
    <mergeCell ref="Y32:AA32"/>
    <mergeCell ref="AE177:AM177"/>
    <mergeCell ref="AE178:AM178"/>
    <mergeCell ref="AE179:AM179"/>
    <mergeCell ref="AE180:AM180"/>
    <mergeCell ref="AE181:AM181"/>
    <mergeCell ref="AE182:AM182"/>
    <mergeCell ref="AE183:AM183"/>
    <mergeCell ref="AE184:AM184"/>
    <mergeCell ref="K13:O13"/>
    <mergeCell ref="K1:O1"/>
    <mergeCell ref="K14:O14"/>
    <mergeCell ref="K15:O15"/>
    <mergeCell ref="K16:O16"/>
    <mergeCell ref="K17:O17"/>
    <mergeCell ref="K18:O18"/>
    <mergeCell ref="K19:O19"/>
    <mergeCell ref="K20:O20"/>
    <mergeCell ref="K21:O21"/>
    <mergeCell ref="K22:O22"/>
    <mergeCell ref="K23:O23"/>
    <mergeCell ref="K24:O24"/>
    <mergeCell ref="K25:O25"/>
    <mergeCell ref="K26:O26"/>
    <mergeCell ref="K27:O27"/>
    <mergeCell ref="K28:O28"/>
    <mergeCell ref="A12:AM12"/>
    <mergeCell ref="AE13:AM13"/>
    <mergeCell ref="AE14:AM14"/>
    <mergeCell ref="AE15:AM15"/>
    <mergeCell ref="AE16:AM16"/>
    <mergeCell ref="AE17:AM17"/>
    <mergeCell ref="AE18:AM18"/>
    <mergeCell ref="AE202:AM202"/>
    <mergeCell ref="AE203:AM203"/>
    <mergeCell ref="AE204:AM204"/>
    <mergeCell ref="AE205:AM205"/>
    <mergeCell ref="AE206:AM206"/>
    <mergeCell ref="AE207:AM207"/>
    <mergeCell ref="AE208:AM208"/>
    <mergeCell ref="AE209:AM209"/>
    <mergeCell ref="AE210:AM210"/>
    <mergeCell ref="AE211:AM211"/>
    <mergeCell ref="AE212:AM212"/>
    <mergeCell ref="AE213:AM213"/>
    <mergeCell ref="AE214:AM214"/>
    <mergeCell ref="AE215:AM215"/>
    <mergeCell ref="AE216:AM216"/>
    <mergeCell ref="AE186:AM186"/>
    <mergeCell ref="AE187:AM187"/>
    <mergeCell ref="AE188:AM188"/>
    <mergeCell ref="AE189:AM189"/>
    <mergeCell ref="AE190:AM190"/>
    <mergeCell ref="AE191:AM191"/>
    <mergeCell ref="AE192:AM192"/>
    <mergeCell ref="AE193:AM193"/>
    <mergeCell ref="AE194:AM194"/>
    <mergeCell ref="AE195:AM195"/>
    <mergeCell ref="AE196:AM196"/>
    <mergeCell ref="AE197:AM197"/>
    <mergeCell ref="AE198:AM198"/>
    <mergeCell ref="AE199:AM199"/>
    <mergeCell ref="AE149:AM149"/>
    <mergeCell ref="AE150:AM150"/>
    <mergeCell ref="AE151:AM151"/>
    <mergeCell ref="AE152:AM152"/>
    <mergeCell ref="AE153:AM153"/>
    <mergeCell ref="AE154:AM154"/>
    <mergeCell ref="AE155:AM155"/>
    <mergeCell ref="AE156:AM156"/>
    <mergeCell ref="AE157:AM157"/>
    <mergeCell ref="AE158:AM158"/>
    <mergeCell ref="AE159:AM159"/>
    <mergeCell ref="AE217:AM217"/>
    <mergeCell ref="AE185:AM185"/>
    <mergeCell ref="AE160:AM160"/>
    <mergeCell ref="AE161:AM161"/>
    <mergeCell ref="AE162:AM162"/>
    <mergeCell ref="AE163:AM163"/>
    <mergeCell ref="AE164:AM164"/>
    <mergeCell ref="AE165:AM165"/>
    <mergeCell ref="AE166:AM166"/>
    <mergeCell ref="AE167:AM167"/>
    <mergeCell ref="AE168:AM168"/>
    <mergeCell ref="AE169:AM169"/>
    <mergeCell ref="AE170:AM170"/>
    <mergeCell ref="AE171:AM171"/>
    <mergeCell ref="AE172:AM172"/>
    <mergeCell ref="AE173:AM173"/>
    <mergeCell ref="AE174:AM174"/>
    <mergeCell ref="AE175:AM175"/>
    <mergeCell ref="AE176:AM176"/>
    <mergeCell ref="AE200:AM200"/>
    <mergeCell ref="AE201:AM201"/>
    <mergeCell ref="AE133:AM133"/>
    <mergeCell ref="AE126:AM126"/>
    <mergeCell ref="AE134:AM134"/>
    <mergeCell ref="AE135:AM135"/>
    <mergeCell ref="AE136:AM136"/>
    <mergeCell ref="AE137:AM137"/>
    <mergeCell ref="AE138:AM138"/>
    <mergeCell ref="AE139:AM139"/>
    <mergeCell ref="AE140:AM140"/>
    <mergeCell ref="AE141:AM141"/>
    <mergeCell ref="AE142:AM142"/>
    <mergeCell ref="AE143:AM143"/>
    <mergeCell ref="AE144:AM144"/>
    <mergeCell ref="AE145:AM145"/>
    <mergeCell ref="AE146:AM146"/>
    <mergeCell ref="AE147:AM147"/>
    <mergeCell ref="AE148:AM148"/>
    <mergeCell ref="AE115:AM115"/>
    <mergeCell ref="AE116:AM116"/>
    <mergeCell ref="AE117:AM117"/>
    <mergeCell ref="AE118:AM118"/>
    <mergeCell ref="AE119:AM119"/>
    <mergeCell ref="AE120:AM120"/>
    <mergeCell ref="AE121:AM121"/>
    <mergeCell ref="AE122:AM122"/>
    <mergeCell ref="AE123:AM123"/>
    <mergeCell ref="AE124:AM124"/>
    <mergeCell ref="AE125:AM125"/>
    <mergeCell ref="AE127:AM127"/>
    <mergeCell ref="AE128:AM128"/>
    <mergeCell ref="AE129:AM129"/>
    <mergeCell ref="AE130:AM130"/>
    <mergeCell ref="AE131:AM131"/>
    <mergeCell ref="AE132:AM132"/>
    <mergeCell ref="AE73:AM73"/>
    <mergeCell ref="AE74:AM74"/>
    <mergeCell ref="AE81:AM81"/>
    <mergeCell ref="AE75:AM75"/>
    <mergeCell ref="AE76:AM76"/>
    <mergeCell ref="AE77:AM77"/>
    <mergeCell ref="AE78:AM78"/>
    <mergeCell ref="AE79:AM79"/>
    <mergeCell ref="AE80:AM80"/>
    <mergeCell ref="AE88:AM88"/>
    <mergeCell ref="AE89:AM89"/>
    <mergeCell ref="AE109:AM109"/>
    <mergeCell ref="AE110:AM110"/>
    <mergeCell ref="AE111:AM111"/>
    <mergeCell ref="AE112:AM112"/>
    <mergeCell ref="AE113:AM113"/>
    <mergeCell ref="AE114:AM114"/>
    <mergeCell ref="AE104:AM104"/>
    <mergeCell ref="AE105:AM105"/>
    <mergeCell ref="AE106:AM106"/>
    <mergeCell ref="AE90:AM90"/>
    <mergeCell ref="AE91:AM91"/>
    <mergeCell ref="AE92:AM92"/>
    <mergeCell ref="AE93:AM93"/>
    <mergeCell ref="AE94:AM94"/>
    <mergeCell ref="AE95:AM95"/>
    <mergeCell ref="AE96:AM96"/>
    <mergeCell ref="AE97:AM97"/>
    <mergeCell ref="AE38:AM38"/>
    <mergeCell ref="AE39:AM39"/>
    <mergeCell ref="AE40:AM40"/>
    <mergeCell ref="AE41:AM41"/>
    <mergeCell ref="AE42:AM42"/>
    <mergeCell ref="AE43:AM43"/>
    <mergeCell ref="AE44:AM44"/>
    <mergeCell ref="AE45:AM45"/>
    <mergeCell ref="AE27:AM27"/>
    <mergeCell ref="AE28:AM28"/>
    <mergeCell ref="B16:C16"/>
    <mergeCell ref="D16:J16"/>
    <mergeCell ref="P16:X16"/>
    <mergeCell ref="Y16:AA16"/>
    <mergeCell ref="B14:C14"/>
    <mergeCell ref="B22:C22"/>
    <mergeCell ref="D22:J22"/>
    <mergeCell ref="P22:X22"/>
    <mergeCell ref="Y22:AA22"/>
    <mergeCell ref="D14:J14"/>
    <mergeCell ref="P14:X14"/>
    <mergeCell ref="Y14:AA14"/>
    <mergeCell ref="AB14:AD14"/>
    <mergeCell ref="B15:C15"/>
    <mergeCell ref="D15:J15"/>
    <mergeCell ref="P15:X15"/>
    <mergeCell ref="Y15:AA15"/>
    <mergeCell ref="AB15:AD15"/>
    <mergeCell ref="AB19:AD19"/>
    <mergeCell ref="AB16:AD16"/>
    <mergeCell ref="B17:C17"/>
    <mergeCell ref="D17:J17"/>
    <mergeCell ref="P17:X17"/>
    <mergeCell ref="Y17:AA17"/>
    <mergeCell ref="AB17:AD17"/>
    <mergeCell ref="B20:C20"/>
    <mergeCell ref="D20:J20"/>
    <mergeCell ref="P20:X20"/>
    <mergeCell ref="Y20:AA20"/>
    <mergeCell ref="B18:C18"/>
    <mergeCell ref="A10:I10"/>
    <mergeCell ref="J10:Q10"/>
    <mergeCell ref="R10:V10"/>
    <mergeCell ref="W10:Z10"/>
    <mergeCell ref="AA10:AM10"/>
    <mergeCell ref="A7:I7"/>
    <mergeCell ref="J7:V7"/>
    <mergeCell ref="W7:Z7"/>
    <mergeCell ref="AA7:AM7"/>
    <mergeCell ref="A8:I9"/>
    <mergeCell ref="J8:V9"/>
    <mergeCell ref="W8:Z8"/>
    <mergeCell ref="AA8:AM8"/>
    <mergeCell ref="W9:Z9"/>
    <mergeCell ref="AA9:AM9"/>
    <mergeCell ref="B13:C13"/>
    <mergeCell ref="D13:J13"/>
    <mergeCell ref="P13:X13"/>
    <mergeCell ref="Y13:AA13"/>
    <mergeCell ref="AB13:AD13"/>
    <mergeCell ref="AB18:AD18"/>
    <mergeCell ref="B19:C19"/>
    <mergeCell ref="D19:J19"/>
    <mergeCell ref="P19:X19"/>
    <mergeCell ref="A2:AM2"/>
    <mergeCell ref="A5:AM5"/>
    <mergeCell ref="A6:I6"/>
    <mergeCell ref="J6:V6"/>
    <mergeCell ref="W6:Z6"/>
    <mergeCell ref="AA6:AM6"/>
    <mergeCell ref="A4:AM4"/>
    <mergeCell ref="AB52:AD52"/>
    <mergeCell ref="AB47:AD47"/>
    <mergeCell ref="AB42:AD42"/>
    <mergeCell ref="AB37:AD37"/>
    <mergeCell ref="AB31:AD31"/>
    <mergeCell ref="AB32:AD32"/>
    <mergeCell ref="AE46:AM46"/>
    <mergeCell ref="AE47:AM47"/>
    <mergeCell ref="AE48:AM48"/>
    <mergeCell ref="AE49:AM49"/>
    <mergeCell ref="AE50:AM50"/>
    <mergeCell ref="AE51:AM51"/>
    <mergeCell ref="AE52:AM52"/>
    <mergeCell ref="A11:AM11"/>
    <mergeCell ref="B27:C27"/>
    <mergeCell ref="D27:J27"/>
    <mergeCell ref="P27:X27"/>
    <mergeCell ref="Y27:AA27"/>
    <mergeCell ref="B26:C26"/>
    <mergeCell ref="D26:J26"/>
    <mergeCell ref="P26:X26"/>
    <mergeCell ref="Y26:AA26"/>
    <mergeCell ref="B24:C24"/>
    <mergeCell ref="D24:J24"/>
    <mergeCell ref="P24:X24"/>
    <mergeCell ref="AE53:AM53"/>
    <mergeCell ref="AE54:AM54"/>
    <mergeCell ref="AE55:AM55"/>
    <mergeCell ref="AE56:AM56"/>
    <mergeCell ref="AB35:AD35"/>
    <mergeCell ref="AB36:AD36"/>
    <mergeCell ref="AB33:AD33"/>
    <mergeCell ref="AB34:AD34"/>
    <mergeCell ref="AB50:AD50"/>
    <mergeCell ref="AB51:AD51"/>
    <mergeCell ref="AB48:AD48"/>
    <mergeCell ref="AE107:AM107"/>
    <mergeCell ref="AE108:AM108"/>
    <mergeCell ref="AB91:AD91"/>
    <mergeCell ref="AB92:AD92"/>
    <mergeCell ref="AB89:AD89"/>
    <mergeCell ref="AB90:AD90"/>
    <mergeCell ref="AB86:AD86"/>
    <mergeCell ref="AE82:AM82"/>
    <mergeCell ref="AE83:AM83"/>
    <mergeCell ref="AE84:AM84"/>
    <mergeCell ref="AE85:AM85"/>
    <mergeCell ref="AE86:AM86"/>
    <mergeCell ref="AE87:AM87"/>
    <mergeCell ref="AB72:AD72"/>
    <mergeCell ref="AB67:AD67"/>
    <mergeCell ref="AB62:AD62"/>
    <mergeCell ref="AB57:AD57"/>
    <mergeCell ref="AE57:AM57"/>
    <mergeCell ref="AB65:AD65"/>
    <mergeCell ref="AB66:AD66"/>
    <mergeCell ref="AB63:AD63"/>
    <mergeCell ref="AB64:AD64"/>
    <mergeCell ref="AB60:AD60"/>
    <mergeCell ref="AE58:AM58"/>
    <mergeCell ref="AE59:AM59"/>
    <mergeCell ref="AE60:AM60"/>
    <mergeCell ref="AE61:AM61"/>
    <mergeCell ref="AE62:AM62"/>
    <mergeCell ref="AE63:AM63"/>
    <mergeCell ref="AE64:AM64"/>
    <mergeCell ref="AE65:AM65"/>
    <mergeCell ref="AE66:AM66"/>
    <mergeCell ref="AB102:AD102"/>
    <mergeCell ref="AB103:AD103"/>
    <mergeCell ref="AB99:AD99"/>
    <mergeCell ref="AB96:AD96"/>
    <mergeCell ref="AB97:AD97"/>
    <mergeCell ref="AB93:AD93"/>
    <mergeCell ref="AB88:AD88"/>
    <mergeCell ref="AB82:AD82"/>
    <mergeCell ref="AE98:AM98"/>
    <mergeCell ref="AE99:AM99"/>
    <mergeCell ref="AE100:AM100"/>
    <mergeCell ref="AE101:AM101"/>
    <mergeCell ref="AE102:AM102"/>
    <mergeCell ref="AE103:AM103"/>
    <mergeCell ref="AB58:AD58"/>
    <mergeCell ref="AE67:AM67"/>
    <mergeCell ref="AE68:AM68"/>
    <mergeCell ref="AE69:AM69"/>
    <mergeCell ref="AE70:AM70"/>
    <mergeCell ref="AE71:AM71"/>
    <mergeCell ref="AE72:AM72"/>
    <mergeCell ref="AB85:AD85"/>
    <mergeCell ref="AB83:AD83"/>
    <mergeCell ref="AB100:AD100"/>
    <mergeCell ref="AB101:AD101"/>
    <mergeCell ref="AB98:AD98"/>
    <mergeCell ref="AB94:AD94"/>
    <mergeCell ref="AB147:AD147"/>
    <mergeCell ref="AB142:AD142"/>
    <mergeCell ref="AB143:AD143"/>
    <mergeCell ref="AB139:AD139"/>
    <mergeCell ref="AB136:AD136"/>
    <mergeCell ref="AB137:AD137"/>
    <mergeCell ref="AB133:AD133"/>
    <mergeCell ref="AB128:AD128"/>
    <mergeCell ref="AB127:AD127"/>
    <mergeCell ref="AB122:AD122"/>
    <mergeCell ref="AB123:AD123"/>
    <mergeCell ref="AB119:AD119"/>
    <mergeCell ref="AB116:AD116"/>
    <mergeCell ref="AB117:AD117"/>
    <mergeCell ref="AB113:AD113"/>
    <mergeCell ref="AB84:AD84"/>
    <mergeCell ref="AB87:AD87"/>
    <mergeCell ref="AB134:AD134"/>
    <mergeCell ref="AB135:AD135"/>
    <mergeCell ref="AB131:AD131"/>
    <mergeCell ref="AB144:AD144"/>
    <mergeCell ref="AB140:AD140"/>
    <mergeCell ref="AB141:AD141"/>
    <mergeCell ref="AB146:AD146"/>
    <mergeCell ref="B29:C29"/>
    <mergeCell ref="D29:J29"/>
    <mergeCell ref="P29:X29"/>
    <mergeCell ref="Y29:AA29"/>
    <mergeCell ref="B38:C38"/>
    <mergeCell ref="D38:J38"/>
    <mergeCell ref="P38:X38"/>
    <mergeCell ref="Y38:AA38"/>
    <mergeCell ref="B37:C37"/>
    <mergeCell ref="D37:J37"/>
    <mergeCell ref="P37:X37"/>
    <mergeCell ref="Y37:AA37"/>
    <mergeCell ref="B35:C35"/>
    <mergeCell ref="D35:J35"/>
    <mergeCell ref="P35:X35"/>
    <mergeCell ref="Y35:AA35"/>
    <mergeCell ref="B33:C33"/>
    <mergeCell ref="D36:J36"/>
    <mergeCell ref="P36:X36"/>
    <mergeCell ref="Y36:AA36"/>
    <mergeCell ref="B34:C34"/>
    <mergeCell ref="D34:J34"/>
    <mergeCell ref="P34:X34"/>
    <mergeCell ref="Y34:AA34"/>
    <mergeCell ref="K38:O38"/>
    <mergeCell ref="B30:C30"/>
    <mergeCell ref="D30:J30"/>
    <mergeCell ref="P30:X30"/>
    <mergeCell ref="Y30:AA30"/>
    <mergeCell ref="B32:C32"/>
    <mergeCell ref="D32:J32"/>
    <mergeCell ref="P32:X32"/>
    <mergeCell ref="Y53:AA53"/>
    <mergeCell ref="B52:C52"/>
    <mergeCell ref="D52:J52"/>
    <mergeCell ref="P52:X52"/>
    <mergeCell ref="Y52:AA52"/>
    <mergeCell ref="B50:C50"/>
    <mergeCell ref="D50:J50"/>
    <mergeCell ref="P50:X50"/>
    <mergeCell ref="Y50:AA50"/>
    <mergeCell ref="B48:C48"/>
    <mergeCell ref="D48:J48"/>
    <mergeCell ref="P48:X48"/>
    <mergeCell ref="Y48:AA48"/>
    <mergeCell ref="B40:C40"/>
    <mergeCell ref="D40:J40"/>
    <mergeCell ref="P40:X40"/>
    <mergeCell ref="Y40:AA40"/>
    <mergeCell ref="B43:C43"/>
    <mergeCell ref="D43:J43"/>
    <mergeCell ref="P49:X49"/>
    <mergeCell ref="Y49:AA49"/>
    <mergeCell ref="K43:O43"/>
    <mergeCell ref="K44:O44"/>
    <mergeCell ref="K45:O45"/>
    <mergeCell ref="K50:O50"/>
    <mergeCell ref="K51:O51"/>
    <mergeCell ref="K52:O52"/>
    <mergeCell ref="K53:O53"/>
    <mergeCell ref="K39:O39"/>
    <mergeCell ref="K40:O40"/>
    <mergeCell ref="K41:O41"/>
    <mergeCell ref="K42:O42"/>
    <mergeCell ref="B51:C51"/>
    <mergeCell ref="D51:J51"/>
    <mergeCell ref="P51:X51"/>
    <mergeCell ref="Y51:AA51"/>
    <mergeCell ref="B49:C49"/>
    <mergeCell ref="D49:J49"/>
    <mergeCell ref="B70:C70"/>
    <mergeCell ref="D70:J70"/>
    <mergeCell ref="P70:X70"/>
    <mergeCell ref="Y70:AA70"/>
    <mergeCell ref="B68:C68"/>
    <mergeCell ref="D68:J68"/>
    <mergeCell ref="P68:X68"/>
    <mergeCell ref="Y68:AA68"/>
    <mergeCell ref="B67:C67"/>
    <mergeCell ref="D67:J67"/>
    <mergeCell ref="P67:X67"/>
    <mergeCell ref="Y67:AA67"/>
    <mergeCell ref="B65:C65"/>
    <mergeCell ref="D65:J65"/>
    <mergeCell ref="P65:X65"/>
    <mergeCell ref="Y65:AA65"/>
    <mergeCell ref="B63:C63"/>
    <mergeCell ref="D63:J63"/>
    <mergeCell ref="P63:X63"/>
    <mergeCell ref="Y63:AA63"/>
    <mergeCell ref="K64:O64"/>
    <mergeCell ref="K65:O65"/>
    <mergeCell ref="B66:C66"/>
    <mergeCell ref="D66:J66"/>
    <mergeCell ref="P66:X66"/>
    <mergeCell ref="Y66:AA66"/>
    <mergeCell ref="B64:C64"/>
    <mergeCell ref="D64:J64"/>
    <mergeCell ref="P64:X64"/>
    <mergeCell ref="Y64:AA64"/>
    <mergeCell ref="K67:O67"/>
    <mergeCell ref="K68:O68"/>
    <mergeCell ref="K69:O69"/>
    <mergeCell ref="K70:O70"/>
    <mergeCell ref="B89:C89"/>
    <mergeCell ref="D89:J89"/>
    <mergeCell ref="P89:X89"/>
    <mergeCell ref="Y89:AA89"/>
    <mergeCell ref="D73:J73"/>
    <mergeCell ref="P73:X73"/>
    <mergeCell ref="Y73:AA73"/>
    <mergeCell ref="B72:C72"/>
    <mergeCell ref="D72:J72"/>
    <mergeCell ref="P72:X72"/>
    <mergeCell ref="Y72:AA72"/>
    <mergeCell ref="B86:C86"/>
    <mergeCell ref="D86:J86"/>
    <mergeCell ref="P86:X86"/>
    <mergeCell ref="Y86:AA86"/>
    <mergeCell ref="K88:O88"/>
    <mergeCell ref="K82:O82"/>
    <mergeCell ref="K83:O83"/>
    <mergeCell ref="K84:O84"/>
    <mergeCell ref="B85:C85"/>
    <mergeCell ref="B92:C92"/>
    <mergeCell ref="D92:J92"/>
    <mergeCell ref="P92:X92"/>
    <mergeCell ref="Y92:AA92"/>
    <mergeCell ref="B90:C90"/>
    <mergeCell ref="D90:J90"/>
    <mergeCell ref="P90:X90"/>
    <mergeCell ref="Y90:AA90"/>
    <mergeCell ref="B82:C82"/>
    <mergeCell ref="D82:J82"/>
    <mergeCell ref="P82:X82"/>
    <mergeCell ref="Y82:AA82"/>
    <mergeCell ref="B80:C80"/>
    <mergeCell ref="D80:J80"/>
    <mergeCell ref="P80:X80"/>
    <mergeCell ref="Y80:AA80"/>
    <mergeCell ref="B87:C87"/>
    <mergeCell ref="D87:J87"/>
    <mergeCell ref="P87:X87"/>
    <mergeCell ref="Y87:AA87"/>
    <mergeCell ref="D83:J83"/>
    <mergeCell ref="P83:X83"/>
    <mergeCell ref="Y83:AA83"/>
    <mergeCell ref="B84:C84"/>
    <mergeCell ref="D84:J84"/>
    <mergeCell ref="P84:X84"/>
    <mergeCell ref="Y84:AA84"/>
    <mergeCell ref="B83:C83"/>
    <mergeCell ref="B88:C88"/>
    <mergeCell ref="D88:J88"/>
    <mergeCell ref="P88:X88"/>
    <mergeCell ref="Y88:AA88"/>
    <mergeCell ref="B100:C100"/>
    <mergeCell ref="D100:J100"/>
    <mergeCell ref="P100:X100"/>
    <mergeCell ref="Y100:AA100"/>
    <mergeCell ref="B107:C107"/>
    <mergeCell ref="D96:J96"/>
    <mergeCell ref="P96:X96"/>
    <mergeCell ref="Y96:AA96"/>
    <mergeCell ref="B94:C94"/>
    <mergeCell ref="D94:J94"/>
    <mergeCell ref="P94:X94"/>
    <mergeCell ref="Y94:AA94"/>
    <mergeCell ref="B93:C93"/>
    <mergeCell ref="D93:J93"/>
    <mergeCell ref="P93:X93"/>
    <mergeCell ref="Y93:AA93"/>
    <mergeCell ref="B91:C91"/>
    <mergeCell ref="D91:J91"/>
    <mergeCell ref="P91:X91"/>
    <mergeCell ref="Y91:AA91"/>
    <mergeCell ref="K96:O96"/>
    <mergeCell ref="K97:O97"/>
    <mergeCell ref="K98:O98"/>
    <mergeCell ref="K99:O99"/>
    <mergeCell ref="P97:X97"/>
    <mergeCell ref="Y97:AA97"/>
    <mergeCell ref="B96:C96"/>
    <mergeCell ref="B101:C101"/>
    <mergeCell ref="D101:J101"/>
    <mergeCell ref="P101:X101"/>
    <mergeCell ref="Y101:AA101"/>
    <mergeCell ref="B98:C98"/>
    <mergeCell ref="D98:J98"/>
    <mergeCell ref="P98:X98"/>
    <mergeCell ref="Y98:AA98"/>
    <mergeCell ref="B95:C95"/>
    <mergeCell ref="Y113:AA113"/>
    <mergeCell ref="B118:C118"/>
    <mergeCell ref="D118:J118"/>
    <mergeCell ref="P118:X118"/>
    <mergeCell ref="Y118:AA118"/>
    <mergeCell ref="D107:J107"/>
    <mergeCell ref="P107:X107"/>
    <mergeCell ref="Y107:AA107"/>
    <mergeCell ref="B105:C105"/>
    <mergeCell ref="D105:J105"/>
    <mergeCell ref="P105:X105"/>
    <mergeCell ref="Y105:AA105"/>
    <mergeCell ref="B103:C103"/>
    <mergeCell ref="D103:J103"/>
    <mergeCell ref="P103:X103"/>
    <mergeCell ref="Y103:AA103"/>
    <mergeCell ref="B102:C102"/>
    <mergeCell ref="D102:J102"/>
    <mergeCell ref="P102:X102"/>
    <mergeCell ref="Y102:AA102"/>
    <mergeCell ref="D108:J108"/>
    <mergeCell ref="P108:X108"/>
    <mergeCell ref="Y108:AA108"/>
    <mergeCell ref="D113:J113"/>
    <mergeCell ref="P113:X113"/>
    <mergeCell ref="K106:O106"/>
    <mergeCell ref="K107:O107"/>
    <mergeCell ref="K108:O108"/>
    <mergeCell ref="D128:J128"/>
    <mergeCell ref="P128:X128"/>
    <mergeCell ref="Y128:AA128"/>
    <mergeCell ref="B127:C127"/>
    <mergeCell ref="D127:J127"/>
    <mergeCell ref="P127:X127"/>
    <mergeCell ref="Y127:AA127"/>
    <mergeCell ref="B125:C125"/>
    <mergeCell ref="D125:J125"/>
    <mergeCell ref="P125:X125"/>
    <mergeCell ref="Y125:AA125"/>
    <mergeCell ref="B123:C123"/>
    <mergeCell ref="D123:J123"/>
    <mergeCell ref="P123:X123"/>
    <mergeCell ref="Y123:AA123"/>
    <mergeCell ref="B119:C119"/>
    <mergeCell ref="D119:J119"/>
    <mergeCell ref="P119:X119"/>
    <mergeCell ref="Y119:AA119"/>
    <mergeCell ref="B128:C128"/>
    <mergeCell ref="K127:O127"/>
    <mergeCell ref="K128:O128"/>
    <mergeCell ref="P145:X145"/>
    <mergeCell ref="Y145:AA145"/>
    <mergeCell ref="P140:X140"/>
    <mergeCell ref="Y140:AA140"/>
    <mergeCell ref="B139:C139"/>
    <mergeCell ref="D139:J139"/>
    <mergeCell ref="P139:X139"/>
    <mergeCell ref="Y139:AA139"/>
    <mergeCell ref="B137:C137"/>
    <mergeCell ref="D137:J137"/>
    <mergeCell ref="P137:X137"/>
    <mergeCell ref="Y137:AA137"/>
    <mergeCell ref="B136:C136"/>
    <mergeCell ref="D136:J136"/>
    <mergeCell ref="P136:X136"/>
    <mergeCell ref="Y136:AA136"/>
    <mergeCell ref="B134:C134"/>
    <mergeCell ref="D134:J134"/>
    <mergeCell ref="P134:X134"/>
    <mergeCell ref="Y134:AA134"/>
    <mergeCell ref="B144:C144"/>
    <mergeCell ref="D144:J144"/>
    <mergeCell ref="B135:C135"/>
    <mergeCell ref="D135:J135"/>
    <mergeCell ref="P135:X135"/>
    <mergeCell ref="Y135:AA135"/>
    <mergeCell ref="B141:C141"/>
    <mergeCell ref="D141:J141"/>
    <mergeCell ref="P141:X141"/>
    <mergeCell ref="Y141:AA141"/>
    <mergeCell ref="B138:C138"/>
    <mergeCell ref="D138:J138"/>
    <mergeCell ref="D18:J18"/>
    <mergeCell ref="P18:X18"/>
    <mergeCell ref="Y18:AA18"/>
    <mergeCell ref="AB27:AD27"/>
    <mergeCell ref="B28:C28"/>
    <mergeCell ref="D28:J28"/>
    <mergeCell ref="P28:X28"/>
    <mergeCell ref="Y28:AA28"/>
    <mergeCell ref="AB28:AD28"/>
    <mergeCell ref="AB24:AD24"/>
    <mergeCell ref="B25:C25"/>
    <mergeCell ref="D25:J25"/>
    <mergeCell ref="P25:X25"/>
    <mergeCell ref="Y25:AA25"/>
    <mergeCell ref="AB25:AD25"/>
    <mergeCell ref="AB22:AD22"/>
    <mergeCell ref="B23:C23"/>
    <mergeCell ref="D23:J23"/>
    <mergeCell ref="P23:X23"/>
    <mergeCell ref="Y23:AA23"/>
    <mergeCell ref="AB23:AD23"/>
    <mergeCell ref="AB26:AD26"/>
    <mergeCell ref="AB20:AD20"/>
    <mergeCell ref="B21:C21"/>
    <mergeCell ref="D21:J21"/>
    <mergeCell ref="P21:X21"/>
    <mergeCell ref="Y21:AA21"/>
    <mergeCell ref="AB21:AD21"/>
    <mergeCell ref="B31:C31"/>
    <mergeCell ref="D31:J31"/>
    <mergeCell ref="P31:X31"/>
    <mergeCell ref="Y31:AA31"/>
    <mergeCell ref="AB43:AD43"/>
    <mergeCell ref="B44:C44"/>
    <mergeCell ref="D44:J44"/>
    <mergeCell ref="P44:X44"/>
    <mergeCell ref="Y44:AA44"/>
    <mergeCell ref="AB44:AD44"/>
    <mergeCell ref="AB40:AD40"/>
    <mergeCell ref="B41:C41"/>
    <mergeCell ref="D41:J41"/>
    <mergeCell ref="P41:X41"/>
    <mergeCell ref="Y41:AA41"/>
    <mergeCell ref="AB41:AD41"/>
    <mergeCell ref="AB38:AD38"/>
    <mergeCell ref="B39:C39"/>
    <mergeCell ref="D39:J39"/>
    <mergeCell ref="P39:X39"/>
    <mergeCell ref="Y39:AA39"/>
    <mergeCell ref="AB39:AD39"/>
    <mergeCell ref="P43:X43"/>
    <mergeCell ref="Y43:AA43"/>
    <mergeCell ref="B42:C42"/>
    <mergeCell ref="D42:J42"/>
    <mergeCell ref="P42:X42"/>
    <mergeCell ref="Y42:AA42"/>
    <mergeCell ref="D33:J33"/>
    <mergeCell ref="P33:X33"/>
    <mergeCell ref="Y33:AA33"/>
    <mergeCell ref="B36:C36"/>
    <mergeCell ref="AB49:AD49"/>
    <mergeCell ref="AB45:AD45"/>
    <mergeCell ref="B46:C46"/>
    <mergeCell ref="D46:J46"/>
    <mergeCell ref="P46:X46"/>
    <mergeCell ref="Y46:AA46"/>
    <mergeCell ref="AB46:AD46"/>
    <mergeCell ref="B47:C47"/>
    <mergeCell ref="D47:J47"/>
    <mergeCell ref="P47:X47"/>
    <mergeCell ref="Y47:AA47"/>
    <mergeCell ref="B45:C45"/>
    <mergeCell ref="D45:J45"/>
    <mergeCell ref="P45:X45"/>
    <mergeCell ref="Y45:AA45"/>
    <mergeCell ref="K46:O46"/>
    <mergeCell ref="K47:O47"/>
    <mergeCell ref="K48:O48"/>
    <mergeCell ref="K49:O49"/>
    <mergeCell ref="B59:C59"/>
    <mergeCell ref="D59:J59"/>
    <mergeCell ref="P59:X59"/>
    <mergeCell ref="Y59:AA59"/>
    <mergeCell ref="AB59:AD59"/>
    <mergeCell ref="AB55:AD55"/>
    <mergeCell ref="B56:C56"/>
    <mergeCell ref="D56:J56"/>
    <mergeCell ref="P56:X56"/>
    <mergeCell ref="Y56:AA56"/>
    <mergeCell ref="AB56:AD56"/>
    <mergeCell ref="AB53:AD53"/>
    <mergeCell ref="B54:C54"/>
    <mergeCell ref="D54:J54"/>
    <mergeCell ref="P54:X54"/>
    <mergeCell ref="Y54:AA54"/>
    <mergeCell ref="AB54:AD54"/>
    <mergeCell ref="B58:C58"/>
    <mergeCell ref="D58:J58"/>
    <mergeCell ref="P58:X58"/>
    <mergeCell ref="Y58:AA58"/>
    <mergeCell ref="B57:C57"/>
    <mergeCell ref="D57:J57"/>
    <mergeCell ref="P57:X57"/>
    <mergeCell ref="Y57:AA57"/>
    <mergeCell ref="B55:C55"/>
    <mergeCell ref="D55:J55"/>
    <mergeCell ref="P55:X55"/>
    <mergeCell ref="Y55:AA55"/>
    <mergeCell ref="B53:C53"/>
    <mergeCell ref="D53:J53"/>
    <mergeCell ref="P53:X53"/>
    <mergeCell ref="B61:C61"/>
    <mergeCell ref="D61:J61"/>
    <mergeCell ref="P61:X61"/>
    <mergeCell ref="Y61:AA61"/>
    <mergeCell ref="AB61:AD61"/>
    <mergeCell ref="B62:C62"/>
    <mergeCell ref="D62:J62"/>
    <mergeCell ref="P62:X62"/>
    <mergeCell ref="Y62:AA62"/>
    <mergeCell ref="B60:C60"/>
    <mergeCell ref="D60:J60"/>
    <mergeCell ref="P60:X60"/>
    <mergeCell ref="Y60:AA60"/>
    <mergeCell ref="AB73:AD73"/>
    <mergeCell ref="B74:C74"/>
    <mergeCell ref="D74:J74"/>
    <mergeCell ref="P74:X74"/>
    <mergeCell ref="Y74:AA74"/>
    <mergeCell ref="AB74:AD74"/>
    <mergeCell ref="AB70:AD70"/>
    <mergeCell ref="B71:C71"/>
    <mergeCell ref="D71:J71"/>
    <mergeCell ref="P71:X71"/>
    <mergeCell ref="Y71:AA71"/>
    <mergeCell ref="AB71:AD71"/>
    <mergeCell ref="AB68:AD68"/>
    <mergeCell ref="B69:C69"/>
    <mergeCell ref="D69:J69"/>
    <mergeCell ref="P69:X69"/>
    <mergeCell ref="Y69:AA69"/>
    <mergeCell ref="AB69:AD69"/>
    <mergeCell ref="B73:C73"/>
    <mergeCell ref="AB80:AD80"/>
    <mergeCell ref="B81:C81"/>
    <mergeCell ref="D81:J81"/>
    <mergeCell ref="P81:X81"/>
    <mergeCell ref="Y81:AA81"/>
    <mergeCell ref="AB81:AD81"/>
    <mergeCell ref="AB78:AD78"/>
    <mergeCell ref="B79:C79"/>
    <mergeCell ref="D79:J79"/>
    <mergeCell ref="P79:X79"/>
    <mergeCell ref="Y79:AA79"/>
    <mergeCell ref="AB79:AD79"/>
    <mergeCell ref="AB75:AD75"/>
    <mergeCell ref="B76:C76"/>
    <mergeCell ref="D76:J76"/>
    <mergeCell ref="P76:X76"/>
    <mergeCell ref="Y76:AA76"/>
    <mergeCell ref="AB76:AD76"/>
    <mergeCell ref="AB77:AD77"/>
    <mergeCell ref="B78:C78"/>
    <mergeCell ref="D78:J78"/>
    <mergeCell ref="P78:X78"/>
    <mergeCell ref="Y78:AA78"/>
    <mergeCell ref="B77:C77"/>
    <mergeCell ref="D77:J77"/>
    <mergeCell ref="P77:X77"/>
    <mergeCell ref="Y77:AA77"/>
    <mergeCell ref="B75:C75"/>
    <mergeCell ref="D75:J75"/>
    <mergeCell ref="P75:X75"/>
    <mergeCell ref="Y75:AA75"/>
    <mergeCell ref="K81:O81"/>
    <mergeCell ref="D85:J85"/>
    <mergeCell ref="P85:X85"/>
    <mergeCell ref="Y85:AA85"/>
    <mergeCell ref="D95:J95"/>
    <mergeCell ref="P95:X95"/>
    <mergeCell ref="Y95:AA95"/>
    <mergeCell ref="AB95:AD95"/>
    <mergeCell ref="B99:C99"/>
    <mergeCell ref="D99:J99"/>
    <mergeCell ref="P99:X99"/>
    <mergeCell ref="Y99:AA99"/>
    <mergeCell ref="B97:C97"/>
    <mergeCell ref="D97:J97"/>
    <mergeCell ref="AB109:AD109"/>
    <mergeCell ref="B110:C110"/>
    <mergeCell ref="D110:J110"/>
    <mergeCell ref="P110:X110"/>
    <mergeCell ref="Y110:AA110"/>
    <mergeCell ref="AB110:AD110"/>
    <mergeCell ref="AB105:AD105"/>
    <mergeCell ref="B106:C106"/>
    <mergeCell ref="D106:J106"/>
    <mergeCell ref="P106:X106"/>
    <mergeCell ref="Y106:AA106"/>
    <mergeCell ref="AB106:AD106"/>
    <mergeCell ref="B104:C104"/>
    <mergeCell ref="D104:J104"/>
    <mergeCell ref="P104:X104"/>
    <mergeCell ref="Y104:AA104"/>
    <mergeCell ref="AB104:AD104"/>
    <mergeCell ref="B109:C109"/>
    <mergeCell ref="D109:J109"/>
    <mergeCell ref="P109:X109"/>
    <mergeCell ref="Y109:AA109"/>
    <mergeCell ref="B108:C108"/>
    <mergeCell ref="AB108:AD108"/>
    <mergeCell ref="AB107:AD107"/>
    <mergeCell ref="AB118:AD118"/>
    <mergeCell ref="AB114:AD114"/>
    <mergeCell ref="B115:C115"/>
    <mergeCell ref="D115:J115"/>
    <mergeCell ref="P115:X115"/>
    <mergeCell ref="Y115:AA115"/>
    <mergeCell ref="AB115:AD115"/>
    <mergeCell ref="AB111:AD111"/>
    <mergeCell ref="B112:C112"/>
    <mergeCell ref="D112:J112"/>
    <mergeCell ref="P112:X112"/>
    <mergeCell ref="Y112:AA112"/>
    <mergeCell ref="AB112:AD112"/>
    <mergeCell ref="B111:C111"/>
    <mergeCell ref="D111:J111"/>
    <mergeCell ref="P111:X111"/>
    <mergeCell ref="Y111:AA111"/>
    <mergeCell ref="B117:C117"/>
    <mergeCell ref="D117:J117"/>
    <mergeCell ref="P117:X117"/>
    <mergeCell ref="Y117:AA117"/>
    <mergeCell ref="B116:C116"/>
    <mergeCell ref="D116:J116"/>
    <mergeCell ref="P116:X116"/>
    <mergeCell ref="Y116:AA116"/>
    <mergeCell ref="B114:C114"/>
    <mergeCell ref="D114:J114"/>
    <mergeCell ref="P114:X114"/>
    <mergeCell ref="Y114:AA114"/>
    <mergeCell ref="B113:C113"/>
    <mergeCell ref="AB125:AD125"/>
    <mergeCell ref="B126:C126"/>
    <mergeCell ref="D126:J126"/>
    <mergeCell ref="P126:X126"/>
    <mergeCell ref="Y126:AA126"/>
    <mergeCell ref="AB126:AD126"/>
    <mergeCell ref="B124:C124"/>
    <mergeCell ref="D124:J124"/>
    <mergeCell ref="P124:X124"/>
    <mergeCell ref="Y124:AA124"/>
    <mergeCell ref="AB124:AD124"/>
    <mergeCell ref="AB120:AD120"/>
    <mergeCell ref="B121:C121"/>
    <mergeCell ref="D121:J121"/>
    <mergeCell ref="P121:X121"/>
    <mergeCell ref="Y121:AA121"/>
    <mergeCell ref="AB121:AD121"/>
    <mergeCell ref="B122:C122"/>
    <mergeCell ref="D122:J122"/>
    <mergeCell ref="P122:X122"/>
    <mergeCell ref="Y122:AA122"/>
    <mergeCell ref="B120:C120"/>
    <mergeCell ref="D120:J120"/>
    <mergeCell ref="P120:X120"/>
    <mergeCell ref="Y120:AA120"/>
    <mergeCell ref="K124:O124"/>
    <mergeCell ref="K125:O125"/>
    <mergeCell ref="K126:O126"/>
    <mergeCell ref="B132:C132"/>
    <mergeCell ref="D132:J132"/>
    <mergeCell ref="P132:X132"/>
    <mergeCell ref="Y132:AA132"/>
    <mergeCell ref="AB132:AD132"/>
    <mergeCell ref="AB129:AD129"/>
    <mergeCell ref="B130:C130"/>
    <mergeCell ref="D130:J130"/>
    <mergeCell ref="P130:X130"/>
    <mergeCell ref="Y130:AA130"/>
    <mergeCell ref="AB130:AD130"/>
    <mergeCell ref="B133:C133"/>
    <mergeCell ref="D133:J133"/>
    <mergeCell ref="P133:X133"/>
    <mergeCell ref="Y133:AA133"/>
    <mergeCell ref="B131:C131"/>
    <mergeCell ref="D131:J131"/>
    <mergeCell ref="P131:X131"/>
    <mergeCell ref="Y131:AA131"/>
    <mergeCell ref="B129:C129"/>
    <mergeCell ref="D129:J129"/>
    <mergeCell ref="P129:X129"/>
    <mergeCell ref="Y129:AA129"/>
    <mergeCell ref="K130:O130"/>
    <mergeCell ref="K131:O131"/>
    <mergeCell ref="K129:O129"/>
    <mergeCell ref="K132:O132"/>
    <mergeCell ref="K133:O133"/>
    <mergeCell ref="P138:X138"/>
    <mergeCell ref="Y138:AA138"/>
    <mergeCell ref="AB138:AD138"/>
    <mergeCell ref="B143:C143"/>
    <mergeCell ref="D143:J143"/>
    <mergeCell ref="P143:X143"/>
    <mergeCell ref="Y143:AA143"/>
    <mergeCell ref="B142:C142"/>
    <mergeCell ref="D142:J142"/>
    <mergeCell ref="P142:X142"/>
    <mergeCell ref="Y142:AA142"/>
    <mergeCell ref="B140:C140"/>
    <mergeCell ref="D140:J140"/>
    <mergeCell ref="P144:X144"/>
    <mergeCell ref="Y144:AA144"/>
    <mergeCell ref="AB150:AD150"/>
    <mergeCell ref="B151:C151"/>
    <mergeCell ref="D151:J151"/>
    <mergeCell ref="P151:X151"/>
    <mergeCell ref="Y151:AA151"/>
    <mergeCell ref="AB151:AD151"/>
    <mergeCell ref="AB148:AD148"/>
    <mergeCell ref="B149:C149"/>
    <mergeCell ref="D149:J149"/>
    <mergeCell ref="P149:X149"/>
    <mergeCell ref="Y149:AA149"/>
    <mergeCell ref="AB149:AD149"/>
    <mergeCell ref="AB145:AD145"/>
    <mergeCell ref="B146:C146"/>
    <mergeCell ref="D146:J146"/>
    <mergeCell ref="P146:X146"/>
    <mergeCell ref="Y146:AA146"/>
    <mergeCell ref="B150:C150"/>
    <mergeCell ref="D150:J150"/>
    <mergeCell ref="P150:X150"/>
    <mergeCell ref="Y150:AA150"/>
    <mergeCell ref="B148:C148"/>
    <mergeCell ref="D148:J148"/>
    <mergeCell ref="P148:X148"/>
    <mergeCell ref="Y148:AA148"/>
    <mergeCell ref="B147:C147"/>
    <mergeCell ref="D147:J147"/>
    <mergeCell ref="P147:X147"/>
    <mergeCell ref="Y147:AA147"/>
    <mergeCell ref="B145:C145"/>
    <mergeCell ref="D145:J145"/>
    <mergeCell ref="AB156:AD156"/>
    <mergeCell ref="B157:C157"/>
    <mergeCell ref="D157:J157"/>
    <mergeCell ref="P157:X157"/>
    <mergeCell ref="Y157:AA157"/>
    <mergeCell ref="AB157:AD157"/>
    <mergeCell ref="AB154:AD154"/>
    <mergeCell ref="B155:C155"/>
    <mergeCell ref="D155:J155"/>
    <mergeCell ref="P155:X155"/>
    <mergeCell ref="Y155:AA155"/>
    <mergeCell ref="AB155:AD155"/>
    <mergeCell ref="AB152:AD152"/>
    <mergeCell ref="B153:C153"/>
    <mergeCell ref="D153:J153"/>
    <mergeCell ref="P153:X153"/>
    <mergeCell ref="Y153:AA153"/>
    <mergeCell ref="AB153:AD153"/>
    <mergeCell ref="B156:C156"/>
    <mergeCell ref="D156:J156"/>
    <mergeCell ref="P156:X156"/>
    <mergeCell ref="Y156:AA156"/>
    <mergeCell ref="B154:C154"/>
    <mergeCell ref="D154:J154"/>
    <mergeCell ref="P154:X154"/>
    <mergeCell ref="Y154:AA154"/>
    <mergeCell ref="B152:C152"/>
    <mergeCell ref="D152:J152"/>
    <mergeCell ref="P152:X152"/>
    <mergeCell ref="Y152:AA152"/>
    <mergeCell ref="AB162:AD162"/>
    <mergeCell ref="B163:C163"/>
    <mergeCell ref="D163:J163"/>
    <mergeCell ref="P163:X163"/>
    <mergeCell ref="Y163:AA163"/>
    <mergeCell ref="AB163:AD163"/>
    <mergeCell ref="AB160:AD160"/>
    <mergeCell ref="B161:C161"/>
    <mergeCell ref="D161:J161"/>
    <mergeCell ref="P161:X161"/>
    <mergeCell ref="Y161:AA161"/>
    <mergeCell ref="AB161:AD161"/>
    <mergeCell ref="AB158:AD158"/>
    <mergeCell ref="B159:C159"/>
    <mergeCell ref="D159:J159"/>
    <mergeCell ref="P159:X159"/>
    <mergeCell ref="Y159:AA159"/>
    <mergeCell ref="AB159:AD159"/>
    <mergeCell ref="B160:C160"/>
    <mergeCell ref="D160:J160"/>
    <mergeCell ref="P160:X160"/>
    <mergeCell ref="Y160:AA160"/>
    <mergeCell ref="B158:C158"/>
    <mergeCell ref="D158:J158"/>
    <mergeCell ref="P158:X158"/>
    <mergeCell ref="Y158:AA158"/>
    <mergeCell ref="B162:C162"/>
    <mergeCell ref="D162:J162"/>
    <mergeCell ref="P162:X162"/>
    <mergeCell ref="Y162:AA162"/>
    <mergeCell ref="K163:O163"/>
    <mergeCell ref="AB168:AD168"/>
    <mergeCell ref="B169:C169"/>
    <mergeCell ref="D169:J169"/>
    <mergeCell ref="P169:X169"/>
    <mergeCell ref="Y169:AA169"/>
    <mergeCell ref="AB169:AD169"/>
    <mergeCell ref="AB166:AD166"/>
    <mergeCell ref="B167:C167"/>
    <mergeCell ref="D167:J167"/>
    <mergeCell ref="P167:X167"/>
    <mergeCell ref="Y167:AA167"/>
    <mergeCell ref="AB167:AD167"/>
    <mergeCell ref="AB164:AD164"/>
    <mergeCell ref="B165:C165"/>
    <mergeCell ref="D165:J165"/>
    <mergeCell ref="P165:X165"/>
    <mergeCell ref="Y165:AA165"/>
    <mergeCell ref="AB165:AD165"/>
    <mergeCell ref="B168:C168"/>
    <mergeCell ref="D168:J168"/>
    <mergeCell ref="P168:X168"/>
    <mergeCell ref="Y168:AA168"/>
    <mergeCell ref="B166:C166"/>
    <mergeCell ref="D166:J166"/>
    <mergeCell ref="P166:X166"/>
    <mergeCell ref="Y166:AA166"/>
    <mergeCell ref="B164:C164"/>
    <mergeCell ref="D164:J164"/>
    <mergeCell ref="P164:X164"/>
    <mergeCell ref="Y164:AA164"/>
    <mergeCell ref="K166:O166"/>
    <mergeCell ref="K167:O167"/>
    <mergeCell ref="AB174:AD174"/>
    <mergeCell ref="B175:C175"/>
    <mergeCell ref="D175:J175"/>
    <mergeCell ref="P175:X175"/>
    <mergeCell ref="Y175:AA175"/>
    <mergeCell ref="AB175:AD175"/>
    <mergeCell ref="AB172:AD172"/>
    <mergeCell ref="B173:C173"/>
    <mergeCell ref="D173:J173"/>
    <mergeCell ref="P173:X173"/>
    <mergeCell ref="Y173:AA173"/>
    <mergeCell ref="AB173:AD173"/>
    <mergeCell ref="AB170:AD170"/>
    <mergeCell ref="B171:C171"/>
    <mergeCell ref="D171:J171"/>
    <mergeCell ref="P171:X171"/>
    <mergeCell ref="Y171:AA171"/>
    <mergeCell ref="AB171:AD171"/>
    <mergeCell ref="B174:C174"/>
    <mergeCell ref="D174:J174"/>
    <mergeCell ref="P174:X174"/>
    <mergeCell ref="Y174:AA174"/>
    <mergeCell ref="B172:C172"/>
    <mergeCell ref="D172:J172"/>
    <mergeCell ref="P172:X172"/>
    <mergeCell ref="Y172:AA172"/>
    <mergeCell ref="B170:C170"/>
    <mergeCell ref="D170:J170"/>
    <mergeCell ref="P170:X170"/>
    <mergeCell ref="Y170:AA170"/>
    <mergeCell ref="AB180:AD180"/>
    <mergeCell ref="B181:C181"/>
    <mergeCell ref="D181:J181"/>
    <mergeCell ref="P181:X181"/>
    <mergeCell ref="Y181:AA181"/>
    <mergeCell ref="AB181:AD181"/>
    <mergeCell ref="AB178:AD178"/>
    <mergeCell ref="B179:C179"/>
    <mergeCell ref="D179:J179"/>
    <mergeCell ref="P179:X179"/>
    <mergeCell ref="Y179:AA179"/>
    <mergeCell ref="AB179:AD179"/>
    <mergeCell ref="AB176:AD176"/>
    <mergeCell ref="B177:C177"/>
    <mergeCell ref="D177:J177"/>
    <mergeCell ref="P177:X177"/>
    <mergeCell ref="Y177:AA177"/>
    <mergeCell ref="AB177:AD177"/>
    <mergeCell ref="B178:C178"/>
    <mergeCell ref="D178:J178"/>
    <mergeCell ref="P178:X178"/>
    <mergeCell ref="Y178:AA178"/>
    <mergeCell ref="B176:C176"/>
    <mergeCell ref="D176:J176"/>
    <mergeCell ref="P176:X176"/>
    <mergeCell ref="Y176:AA176"/>
    <mergeCell ref="B180:C180"/>
    <mergeCell ref="D180:J180"/>
    <mergeCell ref="P180:X180"/>
    <mergeCell ref="Y180:AA180"/>
    <mergeCell ref="AB186:AD186"/>
    <mergeCell ref="B187:C187"/>
    <mergeCell ref="D187:J187"/>
    <mergeCell ref="P187:X187"/>
    <mergeCell ref="Y187:AA187"/>
    <mergeCell ref="AB187:AD187"/>
    <mergeCell ref="AB184:AD184"/>
    <mergeCell ref="B185:C185"/>
    <mergeCell ref="D185:J185"/>
    <mergeCell ref="P185:X185"/>
    <mergeCell ref="Y185:AA185"/>
    <mergeCell ref="AB185:AD185"/>
    <mergeCell ref="AB182:AD182"/>
    <mergeCell ref="B183:C183"/>
    <mergeCell ref="D183:J183"/>
    <mergeCell ref="P183:X183"/>
    <mergeCell ref="Y183:AA183"/>
    <mergeCell ref="AB183:AD183"/>
    <mergeCell ref="B186:C186"/>
    <mergeCell ref="D186:J186"/>
    <mergeCell ref="P186:X186"/>
    <mergeCell ref="Y186:AA186"/>
    <mergeCell ref="B184:C184"/>
    <mergeCell ref="D184:J184"/>
    <mergeCell ref="P184:X184"/>
    <mergeCell ref="Y184:AA184"/>
    <mergeCell ref="B182:C182"/>
    <mergeCell ref="D182:J182"/>
    <mergeCell ref="P182:X182"/>
    <mergeCell ref="Y182:AA182"/>
    <mergeCell ref="K185:O185"/>
    <mergeCell ref="K186:O186"/>
    <mergeCell ref="AB192:AD192"/>
    <mergeCell ref="B193:C193"/>
    <mergeCell ref="D193:J193"/>
    <mergeCell ref="P193:X193"/>
    <mergeCell ref="Y193:AA193"/>
    <mergeCell ref="AB193:AD193"/>
    <mergeCell ref="AB190:AD190"/>
    <mergeCell ref="B191:C191"/>
    <mergeCell ref="D191:J191"/>
    <mergeCell ref="P191:X191"/>
    <mergeCell ref="Y191:AA191"/>
    <mergeCell ref="AB191:AD191"/>
    <mergeCell ref="AB188:AD188"/>
    <mergeCell ref="B189:C189"/>
    <mergeCell ref="D189:J189"/>
    <mergeCell ref="P189:X189"/>
    <mergeCell ref="Y189:AA189"/>
    <mergeCell ref="AB189:AD189"/>
    <mergeCell ref="B192:C192"/>
    <mergeCell ref="D192:J192"/>
    <mergeCell ref="P192:X192"/>
    <mergeCell ref="Y192:AA192"/>
    <mergeCell ref="B190:C190"/>
    <mergeCell ref="D190:J190"/>
    <mergeCell ref="P190:X190"/>
    <mergeCell ref="Y190:AA190"/>
    <mergeCell ref="B188:C188"/>
    <mergeCell ref="D188:J188"/>
    <mergeCell ref="P188:X188"/>
    <mergeCell ref="Y188:AA188"/>
    <mergeCell ref="AB199:AD199"/>
    <mergeCell ref="AB196:AD196"/>
    <mergeCell ref="B197:C197"/>
    <mergeCell ref="D197:J197"/>
    <mergeCell ref="P197:X197"/>
    <mergeCell ref="Y197:AA197"/>
    <mergeCell ref="AB197:AD197"/>
    <mergeCell ref="AB194:AD194"/>
    <mergeCell ref="B195:C195"/>
    <mergeCell ref="D195:J195"/>
    <mergeCell ref="P195:X195"/>
    <mergeCell ref="Y195:AA195"/>
    <mergeCell ref="AB195:AD195"/>
    <mergeCell ref="B194:C194"/>
    <mergeCell ref="D194:J194"/>
    <mergeCell ref="P194:X194"/>
    <mergeCell ref="Y194:AA194"/>
    <mergeCell ref="AB198:AD198"/>
    <mergeCell ref="B199:C199"/>
    <mergeCell ref="D199:J199"/>
    <mergeCell ref="P199:X199"/>
    <mergeCell ref="Y199:AA199"/>
    <mergeCell ref="B198:C198"/>
    <mergeCell ref="D198:J198"/>
    <mergeCell ref="P198:X198"/>
    <mergeCell ref="Y198:AA198"/>
    <mergeCell ref="B196:C196"/>
    <mergeCell ref="D196:J196"/>
    <mergeCell ref="P196:X196"/>
    <mergeCell ref="Y196:AA196"/>
    <mergeCell ref="B205:C205"/>
    <mergeCell ref="D205:J205"/>
    <mergeCell ref="P205:X205"/>
    <mergeCell ref="Y205:AA205"/>
    <mergeCell ref="AB205:AD205"/>
    <mergeCell ref="B204:C204"/>
    <mergeCell ref="D204:J204"/>
    <mergeCell ref="P204:X204"/>
    <mergeCell ref="Y204:AA204"/>
    <mergeCell ref="AB204:AD204"/>
    <mergeCell ref="AB202:AD202"/>
    <mergeCell ref="B203:C203"/>
    <mergeCell ref="D203:J203"/>
    <mergeCell ref="P203:X203"/>
    <mergeCell ref="Y203:AA203"/>
    <mergeCell ref="AB203:AD203"/>
    <mergeCell ref="AB200:AD200"/>
    <mergeCell ref="B201:C201"/>
    <mergeCell ref="D201:J201"/>
    <mergeCell ref="P201:X201"/>
    <mergeCell ref="Y201:AA201"/>
    <mergeCell ref="AB201:AD201"/>
    <mergeCell ref="K204:O204"/>
    <mergeCell ref="K205:O205"/>
    <mergeCell ref="B202:C202"/>
    <mergeCell ref="D202:J202"/>
    <mergeCell ref="P202:X202"/>
    <mergeCell ref="Y202:AA202"/>
    <mergeCell ref="B200:C200"/>
    <mergeCell ref="D200:J200"/>
    <mergeCell ref="P200:X200"/>
    <mergeCell ref="Y200:AA200"/>
    <mergeCell ref="B208:C208"/>
    <mergeCell ref="D208:J208"/>
    <mergeCell ref="P208:X208"/>
    <mergeCell ref="Y208:AA208"/>
    <mergeCell ref="AB208:AD208"/>
    <mergeCell ref="B207:C207"/>
    <mergeCell ref="D207:J207"/>
    <mergeCell ref="P207:X207"/>
    <mergeCell ref="Y207:AA207"/>
    <mergeCell ref="AB207:AD207"/>
    <mergeCell ref="B206:C206"/>
    <mergeCell ref="D206:J206"/>
    <mergeCell ref="P206:X206"/>
    <mergeCell ref="Y206:AA206"/>
    <mergeCell ref="AB206:AD206"/>
    <mergeCell ref="B211:C211"/>
    <mergeCell ref="D211:J211"/>
    <mergeCell ref="P211:X211"/>
    <mergeCell ref="Y211:AA211"/>
    <mergeCell ref="AB211:AD211"/>
    <mergeCell ref="B210:C210"/>
    <mergeCell ref="D210:J210"/>
    <mergeCell ref="P210:X210"/>
    <mergeCell ref="Y210:AA210"/>
    <mergeCell ref="AB210:AD210"/>
    <mergeCell ref="B209:C209"/>
    <mergeCell ref="D209:J209"/>
    <mergeCell ref="P209:X209"/>
    <mergeCell ref="Y209:AA209"/>
    <mergeCell ref="AB209:AD209"/>
    <mergeCell ref="K206:O206"/>
    <mergeCell ref="K207:O207"/>
    <mergeCell ref="B212:C212"/>
    <mergeCell ref="D212:J212"/>
    <mergeCell ref="P212:X212"/>
    <mergeCell ref="Y212:AA212"/>
    <mergeCell ref="AB212:AD212"/>
    <mergeCell ref="B217:C217"/>
    <mergeCell ref="D217:J217"/>
    <mergeCell ref="P217:X217"/>
    <mergeCell ref="Y217:AA217"/>
    <mergeCell ref="AB217:AD217"/>
    <mergeCell ref="B216:C216"/>
    <mergeCell ref="D216:J216"/>
    <mergeCell ref="P216:X216"/>
    <mergeCell ref="Y216:AA216"/>
    <mergeCell ref="AB216:AD216"/>
    <mergeCell ref="B215:C215"/>
    <mergeCell ref="D215:J215"/>
    <mergeCell ref="P215:X215"/>
    <mergeCell ref="Y215:AA215"/>
    <mergeCell ref="AB215:AD215"/>
    <mergeCell ref="B222:C222"/>
    <mergeCell ref="D222:J222"/>
    <mergeCell ref="P222:X222"/>
    <mergeCell ref="Y222:AA222"/>
    <mergeCell ref="AB222:AD222"/>
    <mergeCell ref="B221:C221"/>
    <mergeCell ref="D221:J221"/>
    <mergeCell ref="B214:C214"/>
    <mergeCell ref="D214:J214"/>
    <mergeCell ref="P214:X214"/>
    <mergeCell ref="Y214:AA214"/>
    <mergeCell ref="AB214:AD214"/>
    <mergeCell ref="B213:C213"/>
    <mergeCell ref="D213:J213"/>
    <mergeCell ref="P213:X213"/>
    <mergeCell ref="Y213:AA213"/>
    <mergeCell ref="AB213:AD213"/>
    <mergeCell ref="B220:C220"/>
    <mergeCell ref="D220:J220"/>
    <mergeCell ref="P220:X220"/>
    <mergeCell ref="Y220:AA220"/>
    <mergeCell ref="AB220:AD220"/>
    <mergeCell ref="B219:C219"/>
    <mergeCell ref="D219:J219"/>
    <mergeCell ref="P219:X219"/>
    <mergeCell ref="Y219:AA219"/>
    <mergeCell ref="AB219:AD219"/>
    <mergeCell ref="B218:C218"/>
    <mergeCell ref="D218:J218"/>
    <mergeCell ref="P218:X218"/>
    <mergeCell ref="Y218:AA218"/>
    <mergeCell ref="AB218:AD218"/>
    <mergeCell ref="AE218:AM218"/>
    <mergeCell ref="AE219:AM219"/>
    <mergeCell ref="AE220:AM220"/>
    <mergeCell ref="P221:X221"/>
    <mergeCell ref="Y221:AA221"/>
    <mergeCell ref="AB221:AD221"/>
    <mergeCell ref="AE227:AM227"/>
    <mergeCell ref="AE228:AM228"/>
    <mergeCell ref="AE229:AM229"/>
    <mergeCell ref="B226:C226"/>
    <mergeCell ref="D226:J226"/>
    <mergeCell ref="P226:X226"/>
    <mergeCell ref="Y226:AA226"/>
    <mergeCell ref="AB226:AD226"/>
    <mergeCell ref="K227:O227"/>
    <mergeCell ref="K228:O228"/>
    <mergeCell ref="K229:O229"/>
    <mergeCell ref="B225:C225"/>
    <mergeCell ref="D225:J225"/>
    <mergeCell ref="P225:X225"/>
    <mergeCell ref="Y225:AA225"/>
    <mergeCell ref="AB225:AD225"/>
    <mergeCell ref="B224:C224"/>
    <mergeCell ref="D224:J224"/>
    <mergeCell ref="P224:X224"/>
    <mergeCell ref="Y224:AA224"/>
    <mergeCell ref="AE221:AM221"/>
    <mergeCell ref="AE222:AM222"/>
    <mergeCell ref="AE223:AM223"/>
    <mergeCell ref="B223:C223"/>
    <mergeCell ref="D223:J223"/>
    <mergeCell ref="P223:X223"/>
    <mergeCell ref="Y223:AA223"/>
    <mergeCell ref="AB223:AD223"/>
    <mergeCell ref="K223:O223"/>
    <mergeCell ref="AE230:AM230"/>
    <mergeCell ref="AE231:AM231"/>
    <mergeCell ref="AE232:AM232"/>
    <mergeCell ref="B235:C235"/>
    <mergeCell ref="D235:J235"/>
    <mergeCell ref="P235:X235"/>
    <mergeCell ref="Y235:AA235"/>
    <mergeCell ref="AB235:AD235"/>
    <mergeCell ref="AB224:AD224"/>
    <mergeCell ref="AE224:AM224"/>
    <mergeCell ref="AE225:AM225"/>
    <mergeCell ref="AE226:AM226"/>
    <mergeCell ref="B229:C229"/>
    <mergeCell ref="D229:J229"/>
    <mergeCell ref="P229:X229"/>
    <mergeCell ref="Y229:AA229"/>
    <mergeCell ref="AB229:AD229"/>
    <mergeCell ref="K230:O230"/>
    <mergeCell ref="K231:O231"/>
    <mergeCell ref="K232:O232"/>
    <mergeCell ref="B228:C228"/>
    <mergeCell ref="D228:J228"/>
    <mergeCell ref="P228:X228"/>
    <mergeCell ref="Y228:AA228"/>
    <mergeCell ref="AB228:AD228"/>
    <mergeCell ref="B227:C227"/>
    <mergeCell ref="D227:J227"/>
    <mergeCell ref="P227:X227"/>
    <mergeCell ref="Y227:AA227"/>
    <mergeCell ref="AB227:AD227"/>
    <mergeCell ref="K225:O225"/>
    <mergeCell ref="K226:O226"/>
    <mergeCell ref="B231:C231"/>
    <mergeCell ref="D231:J231"/>
    <mergeCell ref="P231:X231"/>
    <mergeCell ref="Y231:AA231"/>
    <mergeCell ref="AB231:AD231"/>
    <mergeCell ref="B230:C230"/>
    <mergeCell ref="D230:J230"/>
    <mergeCell ref="P230:X230"/>
    <mergeCell ref="Y230:AA230"/>
    <mergeCell ref="AB230:AD230"/>
    <mergeCell ref="B234:C234"/>
    <mergeCell ref="D234:J234"/>
    <mergeCell ref="P234:X234"/>
    <mergeCell ref="Y234:AA234"/>
    <mergeCell ref="AB234:AD234"/>
    <mergeCell ref="B233:C233"/>
    <mergeCell ref="D233:J233"/>
    <mergeCell ref="P233:X233"/>
    <mergeCell ref="Y233:AA233"/>
    <mergeCell ref="AB233:AD233"/>
    <mergeCell ref="B238:C238"/>
    <mergeCell ref="D238:J238"/>
    <mergeCell ref="P238:X238"/>
    <mergeCell ref="Y238:AA238"/>
    <mergeCell ref="AB238:AD238"/>
    <mergeCell ref="K239:O239"/>
    <mergeCell ref="K240:O240"/>
    <mergeCell ref="K241:O241"/>
    <mergeCell ref="B237:C237"/>
    <mergeCell ref="D237:J237"/>
    <mergeCell ref="P237:X237"/>
    <mergeCell ref="Y237:AA237"/>
    <mergeCell ref="AB237:AD237"/>
    <mergeCell ref="B236:C236"/>
    <mergeCell ref="D236:J236"/>
    <mergeCell ref="P236:X236"/>
    <mergeCell ref="B232:C232"/>
    <mergeCell ref="D232:J232"/>
    <mergeCell ref="P232:X232"/>
    <mergeCell ref="Y232:AA232"/>
    <mergeCell ref="AB232:AD232"/>
    <mergeCell ref="K233:O233"/>
    <mergeCell ref="K234:O234"/>
    <mergeCell ref="K235:O235"/>
    <mergeCell ref="AE233:AM233"/>
    <mergeCell ref="AE234:AM234"/>
    <mergeCell ref="AE235:AM235"/>
    <mergeCell ref="Y236:AA236"/>
    <mergeCell ref="AB236:AD236"/>
    <mergeCell ref="AE236:AM236"/>
    <mergeCell ref="AE237:AM237"/>
    <mergeCell ref="AE238:AM238"/>
    <mergeCell ref="B241:C241"/>
    <mergeCell ref="D241:J241"/>
    <mergeCell ref="P241:X241"/>
    <mergeCell ref="Y241:AA241"/>
    <mergeCell ref="AB241:AD241"/>
    <mergeCell ref="K242:O242"/>
    <mergeCell ref="K243:O243"/>
    <mergeCell ref="K244:O244"/>
    <mergeCell ref="B240:C240"/>
    <mergeCell ref="D240:J240"/>
    <mergeCell ref="P240:X240"/>
    <mergeCell ref="Y240:AA240"/>
    <mergeCell ref="AB240:AD240"/>
    <mergeCell ref="B239:C239"/>
    <mergeCell ref="D239:J239"/>
    <mergeCell ref="P239:X239"/>
    <mergeCell ref="Y239:AA239"/>
    <mergeCell ref="AB239:AD239"/>
    <mergeCell ref="K236:O236"/>
    <mergeCell ref="K237:O237"/>
    <mergeCell ref="K238:O238"/>
    <mergeCell ref="AE239:AM239"/>
    <mergeCell ref="AE240:AM240"/>
    <mergeCell ref="AE241:AM241"/>
    <mergeCell ref="AE246:AM246"/>
    <mergeCell ref="AE247:AM247"/>
    <mergeCell ref="B244:C244"/>
    <mergeCell ref="D244:J244"/>
    <mergeCell ref="P244:X244"/>
    <mergeCell ref="Y244:AA244"/>
    <mergeCell ref="AB244:AD244"/>
    <mergeCell ref="K245:O245"/>
    <mergeCell ref="K246:O246"/>
    <mergeCell ref="K247:O247"/>
    <mergeCell ref="B243:C243"/>
    <mergeCell ref="D243:J243"/>
    <mergeCell ref="P243:X243"/>
    <mergeCell ref="Y243:AA243"/>
    <mergeCell ref="AB243:AD243"/>
    <mergeCell ref="B242:C242"/>
    <mergeCell ref="D242:J242"/>
    <mergeCell ref="P242:X242"/>
    <mergeCell ref="Y242:AA242"/>
    <mergeCell ref="AB242:AD242"/>
    <mergeCell ref="AE242:AM242"/>
    <mergeCell ref="AE243:AM243"/>
    <mergeCell ref="AE244:AM244"/>
    <mergeCell ref="B247:C247"/>
    <mergeCell ref="D247:J247"/>
    <mergeCell ref="P247:X247"/>
    <mergeCell ref="Y247:AA247"/>
    <mergeCell ref="AB247:AD247"/>
    <mergeCell ref="K249:O249"/>
    <mergeCell ref="K250:O250"/>
    <mergeCell ref="B246:C246"/>
    <mergeCell ref="D246:J246"/>
    <mergeCell ref="P246:X246"/>
    <mergeCell ref="Y246:AA246"/>
    <mergeCell ref="AB246:AD246"/>
    <mergeCell ref="B245:C245"/>
    <mergeCell ref="D245:J245"/>
    <mergeCell ref="P245:X245"/>
    <mergeCell ref="Y245:AA245"/>
    <mergeCell ref="AB245:AD245"/>
    <mergeCell ref="AE251:AM251"/>
    <mergeCell ref="AE252:AM252"/>
    <mergeCell ref="AE253:AM253"/>
    <mergeCell ref="B250:C250"/>
    <mergeCell ref="D250:J250"/>
    <mergeCell ref="P250:X250"/>
    <mergeCell ref="Y250:AA250"/>
    <mergeCell ref="AB250:AD250"/>
    <mergeCell ref="K251:O251"/>
    <mergeCell ref="K252:O252"/>
    <mergeCell ref="K253:O253"/>
    <mergeCell ref="B249:C249"/>
    <mergeCell ref="D249:J249"/>
    <mergeCell ref="P249:X249"/>
    <mergeCell ref="Y249:AA249"/>
    <mergeCell ref="AB249:AD249"/>
    <mergeCell ref="B248:C248"/>
    <mergeCell ref="D248:J248"/>
    <mergeCell ref="P248:X248"/>
    <mergeCell ref="AE245:AM245"/>
    <mergeCell ref="AE254:AM254"/>
    <mergeCell ref="AE255:AM255"/>
    <mergeCell ref="AE256:AM256"/>
    <mergeCell ref="B259:C259"/>
    <mergeCell ref="D259:J259"/>
    <mergeCell ref="P259:X259"/>
    <mergeCell ref="Y259:AA259"/>
    <mergeCell ref="AB259:AD259"/>
    <mergeCell ref="Y248:AA248"/>
    <mergeCell ref="AB248:AD248"/>
    <mergeCell ref="AE248:AM248"/>
    <mergeCell ref="AE249:AM249"/>
    <mergeCell ref="AE250:AM250"/>
    <mergeCell ref="B253:C253"/>
    <mergeCell ref="D253:J253"/>
    <mergeCell ref="P253:X253"/>
    <mergeCell ref="Y253:AA253"/>
    <mergeCell ref="AB253:AD253"/>
    <mergeCell ref="K254:O254"/>
    <mergeCell ref="K255:O255"/>
    <mergeCell ref="K256:O256"/>
    <mergeCell ref="B252:C252"/>
    <mergeCell ref="D252:J252"/>
    <mergeCell ref="P252:X252"/>
    <mergeCell ref="Y252:AA252"/>
    <mergeCell ref="AB252:AD252"/>
    <mergeCell ref="B251:C251"/>
    <mergeCell ref="D251:J251"/>
    <mergeCell ref="P251:X251"/>
    <mergeCell ref="Y251:AA251"/>
    <mergeCell ref="AB251:AD251"/>
    <mergeCell ref="K248:O248"/>
    <mergeCell ref="B255:C255"/>
    <mergeCell ref="D255:J255"/>
    <mergeCell ref="P255:X255"/>
    <mergeCell ref="Y255:AA255"/>
    <mergeCell ref="AB255:AD255"/>
    <mergeCell ref="B254:C254"/>
    <mergeCell ref="D254:J254"/>
    <mergeCell ref="P254:X254"/>
    <mergeCell ref="Y254:AA254"/>
    <mergeCell ref="AB254:AD254"/>
    <mergeCell ref="B258:C258"/>
    <mergeCell ref="D258:J258"/>
    <mergeCell ref="P258:X258"/>
    <mergeCell ref="Y258:AA258"/>
    <mergeCell ref="AB258:AD258"/>
    <mergeCell ref="B257:C257"/>
    <mergeCell ref="D257:J257"/>
    <mergeCell ref="P257:X257"/>
    <mergeCell ref="Y257:AA257"/>
    <mergeCell ref="AB257:AD257"/>
    <mergeCell ref="B262:C262"/>
    <mergeCell ref="D262:J262"/>
    <mergeCell ref="P262:X262"/>
    <mergeCell ref="Y262:AA262"/>
    <mergeCell ref="AB262:AD262"/>
    <mergeCell ref="K263:O263"/>
    <mergeCell ref="K264:O264"/>
    <mergeCell ref="K265:O265"/>
    <mergeCell ref="B261:C261"/>
    <mergeCell ref="D261:J261"/>
    <mergeCell ref="P261:X261"/>
    <mergeCell ref="Y261:AA261"/>
    <mergeCell ref="AB261:AD261"/>
    <mergeCell ref="B260:C260"/>
    <mergeCell ref="D260:J260"/>
    <mergeCell ref="P260:X260"/>
    <mergeCell ref="B256:C256"/>
    <mergeCell ref="D256:J256"/>
    <mergeCell ref="P256:X256"/>
    <mergeCell ref="Y256:AA256"/>
    <mergeCell ref="AB256:AD256"/>
    <mergeCell ref="K257:O257"/>
    <mergeCell ref="K258:O258"/>
    <mergeCell ref="K259:O259"/>
    <mergeCell ref="AE257:AM257"/>
    <mergeCell ref="AE258:AM258"/>
    <mergeCell ref="AE259:AM259"/>
    <mergeCell ref="Y260:AA260"/>
    <mergeCell ref="AB260:AD260"/>
    <mergeCell ref="AE260:AM260"/>
    <mergeCell ref="AE261:AM261"/>
    <mergeCell ref="AE262:AM262"/>
    <mergeCell ref="B265:C265"/>
    <mergeCell ref="D265:J265"/>
    <mergeCell ref="P265:X265"/>
    <mergeCell ref="Y265:AA265"/>
    <mergeCell ref="AB265:AD265"/>
    <mergeCell ref="K266:O266"/>
    <mergeCell ref="K267:O267"/>
    <mergeCell ref="K268:O268"/>
    <mergeCell ref="B264:C264"/>
    <mergeCell ref="D264:J264"/>
    <mergeCell ref="P264:X264"/>
    <mergeCell ref="Y264:AA264"/>
    <mergeCell ref="AB264:AD264"/>
    <mergeCell ref="B263:C263"/>
    <mergeCell ref="D263:J263"/>
    <mergeCell ref="P263:X263"/>
    <mergeCell ref="Y263:AA263"/>
    <mergeCell ref="AB263:AD263"/>
    <mergeCell ref="K260:O260"/>
    <mergeCell ref="K261:O261"/>
    <mergeCell ref="K262:O262"/>
    <mergeCell ref="AE263:AM263"/>
    <mergeCell ref="AE264:AM264"/>
    <mergeCell ref="AE265:AM265"/>
    <mergeCell ref="AE270:AM270"/>
    <mergeCell ref="AE271:AM271"/>
    <mergeCell ref="B268:C268"/>
    <mergeCell ref="D268:J268"/>
    <mergeCell ref="P268:X268"/>
    <mergeCell ref="Y268:AA268"/>
    <mergeCell ref="AB268:AD268"/>
    <mergeCell ref="K269:O269"/>
    <mergeCell ref="K270:O270"/>
    <mergeCell ref="K271:O271"/>
    <mergeCell ref="B267:C267"/>
    <mergeCell ref="D267:J267"/>
    <mergeCell ref="P267:X267"/>
    <mergeCell ref="Y267:AA267"/>
    <mergeCell ref="AB267:AD267"/>
    <mergeCell ref="B266:C266"/>
    <mergeCell ref="D266:J266"/>
    <mergeCell ref="P266:X266"/>
    <mergeCell ref="Y266:AA266"/>
    <mergeCell ref="AB266:AD266"/>
    <mergeCell ref="AE266:AM266"/>
    <mergeCell ref="AE267:AM267"/>
    <mergeCell ref="AE268:AM268"/>
    <mergeCell ref="B271:C271"/>
    <mergeCell ref="D271:J271"/>
    <mergeCell ref="P271:X271"/>
    <mergeCell ref="Y271:AA271"/>
    <mergeCell ref="AB271:AD271"/>
    <mergeCell ref="K273:O273"/>
    <mergeCell ref="K274:O274"/>
    <mergeCell ref="B270:C270"/>
    <mergeCell ref="D270:J270"/>
    <mergeCell ref="P270:X270"/>
    <mergeCell ref="Y270:AA270"/>
    <mergeCell ref="AB270:AD270"/>
    <mergeCell ref="B269:C269"/>
    <mergeCell ref="D269:J269"/>
    <mergeCell ref="P269:X269"/>
    <mergeCell ref="Y269:AA269"/>
    <mergeCell ref="AB269:AD269"/>
    <mergeCell ref="AE275:AM275"/>
    <mergeCell ref="AE276:AM276"/>
    <mergeCell ref="AE277:AM277"/>
    <mergeCell ref="B274:C274"/>
    <mergeCell ref="D274:J274"/>
    <mergeCell ref="P274:X274"/>
    <mergeCell ref="Y274:AA274"/>
    <mergeCell ref="AB274:AD274"/>
    <mergeCell ref="K275:O275"/>
    <mergeCell ref="K276:O276"/>
    <mergeCell ref="K277:O277"/>
    <mergeCell ref="B273:C273"/>
    <mergeCell ref="D273:J273"/>
    <mergeCell ref="P273:X273"/>
    <mergeCell ref="Y273:AA273"/>
    <mergeCell ref="AB273:AD273"/>
    <mergeCell ref="B272:C272"/>
    <mergeCell ref="D272:J272"/>
    <mergeCell ref="P272:X272"/>
    <mergeCell ref="AE269:AM269"/>
    <mergeCell ref="AE278:AM278"/>
    <mergeCell ref="AE279:AM279"/>
    <mergeCell ref="AE280:AM280"/>
    <mergeCell ref="B283:C283"/>
    <mergeCell ref="D283:J283"/>
    <mergeCell ref="P283:X283"/>
    <mergeCell ref="Y283:AA283"/>
    <mergeCell ref="AB283:AD283"/>
    <mergeCell ref="Y272:AA272"/>
    <mergeCell ref="AB272:AD272"/>
    <mergeCell ref="AE272:AM272"/>
    <mergeCell ref="AE273:AM273"/>
    <mergeCell ref="AE274:AM274"/>
    <mergeCell ref="B277:C277"/>
    <mergeCell ref="D277:J277"/>
    <mergeCell ref="P277:X277"/>
    <mergeCell ref="Y277:AA277"/>
    <mergeCell ref="AB277:AD277"/>
    <mergeCell ref="K278:O278"/>
    <mergeCell ref="K279:O279"/>
    <mergeCell ref="K280:O280"/>
    <mergeCell ref="B276:C276"/>
    <mergeCell ref="D276:J276"/>
    <mergeCell ref="P276:X276"/>
    <mergeCell ref="Y276:AA276"/>
    <mergeCell ref="AB276:AD276"/>
    <mergeCell ref="B275:C275"/>
    <mergeCell ref="D275:J275"/>
    <mergeCell ref="P275:X275"/>
    <mergeCell ref="Y275:AA275"/>
    <mergeCell ref="AB275:AD275"/>
    <mergeCell ref="K272:O272"/>
    <mergeCell ref="B279:C279"/>
    <mergeCell ref="D279:J279"/>
    <mergeCell ref="P279:X279"/>
    <mergeCell ref="Y279:AA279"/>
    <mergeCell ref="AB279:AD279"/>
    <mergeCell ref="B278:C278"/>
    <mergeCell ref="D278:J278"/>
    <mergeCell ref="P278:X278"/>
    <mergeCell ref="Y278:AA278"/>
    <mergeCell ref="AB278:AD278"/>
    <mergeCell ref="B282:C282"/>
    <mergeCell ref="D282:J282"/>
    <mergeCell ref="P282:X282"/>
    <mergeCell ref="Y282:AA282"/>
    <mergeCell ref="AB282:AD282"/>
    <mergeCell ref="B281:C281"/>
    <mergeCell ref="D281:J281"/>
    <mergeCell ref="P281:X281"/>
    <mergeCell ref="Y281:AA281"/>
    <mergeCell ref="AB281:AD281"/>
    <mergeCell ref="B286:C286"/>
    <mergeCell ref="D286:J286"/>
    <mergeCell ref="P286:X286"/>
    <mergeCell ref="Y286:AA286"/>
    <mergeCell ref="AB286:AD286"/>
    <mergeCell ref="K287:O287"/>
    <mergeCell ref="K288:O288"/>
    <mergeCell ref="K289:O289"/>
    <mergeCell ref="B285:C285"/>
    <mergeCell ref="D285:J285"/>
    <mergeCell ref="P285:X285"/>
    <mergeCell ref="Y285:AA285"/>
    <mergeCell ref="AB285:AD285"/>
    <mergeCell ref="B284:C284"/>
    <mergeCell ref="D284:J284"/>
    <mergeCell ref="P284:X284"/>
    <mergeCell ref="B280:C280"/>
    <mergeCell ref="D280:J280"/>
    <mergeCell ref="P280:X280"/>
    <mergeCell ref="Y280:AA280"/>
    <mergeCell ref="AB280:AD280"/>
    <mergeCell ref="K281:O281"/>
    <mergeCell ref="K282:O282"/>
    <mergeCell ref="K283:O283"/>
    <mergeCell ref="AE281:AM281"/>
    <mergeCell ref="AE282:AM282"/>
    <mergeCell ref="AE283:AM283"/>
    <mergeCell ref="Y284:AA284"/>
    <mergeCell ref="AB284:AD284"/>
    <mergeCell ref="AE284:AM284"/>
    <mergeCell ref="AE285:AM285"/>
    <mergeCell ref="AE286:AM286"/>
    <mergeCell ref="B289:C289"/>
    <mergeCell ref="D289:J289"/>
    <mergeCell ref="P289:X289"/>
    <mergeCell ref="Y289:AA289"/>
    <mergeCell ref="AB289:AD289"/>
    <mergeCell ref="K290:O290"/>
    <mergeCell ref="K291:O291"/>
    <mergeCell ref="K292:O292"/>
    <mergeCell ref="B288:C288"/>
    <mergeCell ref="D288:J288"/>
    <mergeCell ref="P288:X288"/>
    <mergeCell ref="Y288:AA288"/>
    <mergeCell ref="AB288:AD288"/>
    <mergeCell ref="B287:C287"/>
    <mergeCell ref="D287:J287"/>
    <mergeCell ref="P287:X287"/>
    <mergeCell ref="Y287:AA287"/>
    <mergeCell ref="AB287:AD287"/>
    <mergeCell ref="K284:O284"/>
    <mergeCell ref="K285:O285"/>
    <mergeCell ref="K286:O286"/>
    <mergeCell ref="AE287:AM287"/>
    <mergeCell ref="AE288:AM288"/>
    <mergeCell ref="AE289:AM289"/>
    <mergeCell ref="AE294:AM294"/>
    <mergeCell ref="AE295:AM295"/>
    <mergeCell ref="B292:C292"/>
    <mergeCell ref="D292:J292"/>
    <mergeCell ref="P292:X292"/>
    <mergeCell ref="Y292:AA292"/>
    <mergeCell ref="AB292:AD292"/>
    <mergeCell ref="K293:O293"/>
    <mergeCell ref="K294:O294"/>
    <mergeCell ref="K295:O295"/>
    <mergeCell ref="B291:C291"/>
    <mergeCell ref="D291:J291"/>
    <mergeCell ref="P291:X291"/>
    <mergeCell ref="Y291:AA291"/>
    <mergeCell ref="AB291:AD291"/>
    <mergeCell ref="B290:C290"/>
    <mergeCell ref="D290:J290"/>
    <mergeCell ref="P290:X290"/>
    <mergeCell ref="Y290:AA290"/>
    <mergeCell ref="AB290:AD290"/>
    <mergeCell ref="AE290:AM290"/>
    <mergeCell ref="AE291:AM291"/>
    <mergeCell ref="AE292:AM292"/>
    <mergeCell ref="B295:C295"/>
    <mergeCell ref="D295:J295"/>
    <mergeCell ref="P295:X295"/>
    <mergeCell ref="Y295:AA295"/>
    <mergeCell ref="AB295:AD295"/>
    <mergeCell ref="K297:O297"/>
    <mergeCell ref="K298:O298"/>
    <mergeCell ref="B294:C294"/>
    <mergeCell ref="D294:J294"/>
    <mergeCell ref="P294:X294"/>
    <mergeCell ref="Y294:AA294"/>
    <mergeCell ref="AB294:AD294"/>
    <mergeCell ref="B293:C293"/>
    <mergeCell ref="D293:J293"/>
    <mergeCell ref="P293:X293"/>
    <mergeCell ref="Y293:AA293"/>
    <mergeCell ref="AB293:AD293"/>
    <mergeCell ref="AE299:AM299"/>
    <mergeCell ref="AE300:AM300"/>
    <mergeCell ref="AE301:AM301"/>
    <mergeCell ref="B298:C298"/>
    <mergeCell ref="D298:J298"/>
    <mergeCell ref="P298:X298"/>
    <mergeCell ref="Y298:AA298"/>
    <mergeCell ref="AB298:AD298"/>
    <mergeCell ref="K299:O299"/>
    <mergeCell ref="K300:O300"/>
    <mergeCell ref="K301:O301"/>
    <mergeCell ref="B297:C297"/>
    <mergeCell ref="D297:J297"/>
    <mergeCell ref="P297:X297"/>
    <mergeCell ref="Y297:AA297"/>
    <mergeCell ref="AB297:AD297"/>
    <mergeCell ref="B296:C296"/>
    <mergeCell ref="D296:J296"/>
    <mergeCell ref="P296:X296"/>
    <mergeCell ref="AE293:AM293"/>
    <mergeCell ref="AE302:AM302"/>
    <mergeCell ref="AE303:AM303"/>
    <mergeCell ref="AE304:AM304"/>
    <mergeCell ref="B307:C307"/>
    <mergeCell ref="D307:J307"/>
    <mergeCell ref="P307:X307"/>
    <mergeCell ref="Y307:AA307"/>
    <mergeCell ref="AB307:AD307"/>
    <mergeCell ref="Y296:AA296"/>
    <mergeCell ref="AB296:AD296"/>
    <mergeCell ref="AE296:AM296"/>
    <mergeCell ref="AE297:AM297"/>
    <mergeCell ref="AE298:AM298"/>
    <mergeCell ref="B301:C301"/>
    <mergeCell ref="D301:J301"/>
    <mergeCell ref="P301:X301"/>
    <mergeCell ref="Y301:AA301"/>
    <mergeCell ref="AB301:AD301"/>
    <mergeCell ref="K302:O302"/>
    <mergeCell ref="K303:O303"/>
    <mergeCell ref="K304:O304"/>
    <mergeCell ref="B300:C300"/>
    <mergeCell ref="D300:J300"/>
    <mergeCell ref="P300:X300"/>
    <mergeCell ref="Y300:AA300"/>
    <mergeCell ref="AB300:AD300"/>
    <mergeCell ref="B299:C299"/>
    <mergeCell ref="D299:J299"/>
    <mergeCell ref="P299:X299"/>
    <mergeCell ref="Y299:AA299"/>
    <mergeCell ref="AB299:AD299"/>
    <mergeCell ref="K296:O296"/>
    <mergeCell ref="B303:C303"/>
    <mergeCell ref="D303:J303"/>
    <mergeCell ref="P303:X303"/>
    <mergeCell ref="Y303:AA303"/>
    <mergeCell ref="AB303:AD303"/>
    <mergeCell ref="B302:C302"/>
    <mergeCell ref="D302:J302"/>
    <mergeCell ref="P302:X302"/>
    <mergeCell ref="Y302:AA302"/>
    <mergeCell ref="AB302:AD302"/>
    <mergeCell ref="B306:C306"/>
    <mergeCell ref="D306:J306"/>
    <mergeCell ref="P306:X306"/>
    <mergeCell ref="Y306:AA306"/>
    <mergeCell ref="AB306:AD306"/>
    <mergeCell ref="B305:C305"/>
    <mergeCell ref="D305:J305"/>
    <mergeCell ref="P305:X305"/>
    <mergeCell ref="Y305:AA305"/>
    <mergeCell ref="AB305:AD305"/>
    <mergeCell ref="B310:C310"/>
    <mergeCell ref="D310:J310"/>
    <mergeCell ref="P310:X310"/>
    <mergeCell ref="Y310:AA310"/>
    <mergeCell ref="AB310:AD310"/>
    <mergeCell ref="K311:O311"/>
    <mergeCell ref="K312:O312"/>
    <mergeCell ref="K313:O313"/>
    <mergeCell ref="B309:C309"/>
    <mergeCell ref="D309:J309"/>
    <mergeCell ref="P309:X309"/>
    <mergeCell ref="Y309:AA309"/>
    <mergeCell ref="AB309:AD309"/>
    <mergeCell ref="B308:C308"/>
    <mergeCell ref="D308:J308"/>
    <mergeCell ref="P308:X308"/>
    <mergeCell ref="B304:C304"/>
    <mergeCell ref="D304:J304"/>
    <mergeCell ref="P304:X304"/>
    <mergeCell ref="Y304:AA304"/>
    <mergeCell ref="AB304:AD304"/>
    <mergeCell ref="K305:O305"/>
    <mergeCell ref="K306:O306"/>
    <mergeCell ref="K307:O307"/>
    <mergeCell ref="AE305:AM305"/>
    <mergeCell ref="AE306:AM306"/>
    <mergeCell ref="AE307:AM307"/>
    <mergeCell ref="Y308:AA308"/>
    <mergeCell ref="AB308:AD308"/>
    <mergeCell ref="AE308:AM308"/>
    <mergeCell ref="AE309:AM309"/>
    <mergeCell ref="AE310:AM310"/>
    <mergeCell ref="B313:C313"/>
    <mergeCell ref="D313:J313"/>
    <mergeCell ref="P313:X313"/>
    <mergeCell ref="Y313:AA313"/>
    <mergeCell ref="AB313:AD313"/>
    <mergeCell ref="K314:O314"/>
    <mergeCell ref="K315:O315"/>
    <mergeCell ref="K316:O316"/>
    <mergeCell ref="B312:C312"/>
    <mergeCell ref="D312:J312"/>
    <mergeCell ref="P312:X312"/>
    <mergeCell ref="Y312:AA312"/>
    <mergeCell ref="AB312:AD312"/>
    <mergeCell ref="B311:C311"/>
    <mergeCell ref="D311:J311"/>
    <mergeCell ref="P311:X311"/>
    <mergeCell ref="Y311:AA311"/>
    <mergeCell ref="AB311:AD311"/>
    <mergeCell ref="K308:O308"/>
    <mergeCell ref="K309:O309"/>
    <mergeCell ref="K310:O310"/>
    <mergeCell ref="AE311:AM311"/>
    <mergeCell ref="AE312:AM312"/>
    <mergeCell ref="AE313:AM313"/>
    <mergeCell ref="AE318:AM318"/>
    <mergeCell ref="AE319:AM319"/>
    <mergeCell ref="B316:C316"/>
    <mergeCell ref="D316:J316"/>
    <mergeCell ref="P316:X316"/>
    <mergeCell ref="Y316:AA316"/>
    <mergeCell ref="AB316:AD316"/>
    <mergeCell ref="K317:O317"/>
    <mergeCell ref="K318:O318"/>
    <mergeCell ref="K319:O319"/>
    <mergeCell ref="B315:C315"/>
    <mergeCell ref="D315:J315"/>
    <mergeCell ref="P315:X315"/>
    <mergeCell ref="Y315:AA315"/>
    <mergeCell ref="AB315:AD315"/>
    <mergeCell ref="B314:C314"/>
    <mergeCell ref="D314:J314"/>
    <mergeCell ref="P314:X314"/>
    <mergeCell ref="Y314:AA314"/>
    <mergeCell ref="AB314:AD314"/>
    <mergeCell ref="AE314:AM314"/>
    <mergeCell ref="AE315:AM315"/>
    <mergeCell ref="AE316:AM316"/>
    <mergeCell ref="B319:C319"/>
    <mergeCell ref="D319:J319"/>
    <mergeCell ref="P319:X319"/>
    <mergeCell ref="Y319:AA319"/>
    <mergeCell ref="AB319:AD319"/>
    <mergeCell ref="K321:O321"/>
    <mergeCell ref="K322:O322"/>
    <mergeCell ref="B318:C318"/>
    <mergeCell ref="D318:J318"/>
    <mergeCell ref="P318:X318"/>
    <mergeCell ref="Y318:AA318"/>
    <mergeCell ref="AB318:AD318"/>
    <mergeCell ref="B317:C317"/>
    <mergeCell ref="D317:J317"/>
    <mergeCell ref="P317:X317"/>
    <mergeCell ref="Y317:AA317"/>
    <mergeCell ref="AB317:AD317"/>
    <mergeCell ref="AE323:AM323"/>
    <mergeCell ref="AE324:AM324"/>
    <mergeCell ref="AE325:AM325"/>
    <mergeCell ref="B322:C322"/>
    <mergeCell ref="D322:J322"/>
    <mergeCell ref="P322:X322"/>
    <mergeCell ref="Y322:AA322"/>
    <mergeCell ref="AB322:AD322"/>
    <mergeCell ref="K323:O323"/>
    <mergeCell ref="K324:O324"/>
    <mergeCell ref="K325:O325"/>
    <mergeCell ref="B321:C321"/>
    <mergeCell ref="D321:J321"/>
    <mergeCell ref="P321:X321"/>
    <mergeCell ref="Y321:AA321"/>
    <mergeCell ref="AB321:AD321"/>
    <mergeCell ref="B320:C320"/>
    <mergeCell ref="D320:J320"/>
    <mergeCell ref="P320:X320"/>
    <mergeCell ref="AE317:AM317"/>
    <mergeCell ref="AE326:AM326"/>
    <mergeCell ref="AE327:AM327"/>
    <mergeCell ref="AE328:AM328"/>
    <mergeCell ref="B331:C331"/>
    <mergeCell ref="D331:J331"/>
    <mergeCell ref="P331:X331"/>
    <mergeCell ref="Y331:AA331"/>
    <mergeCell ref="AB331:AD331"/>
    <mergeCell ref="Y320:AA320"/>
    <mergeCell ref="AB320:AD320"/>
    <mergeCell ref="AE320:AM320"/>
    <mergeCell ref="AE321:AM321"/>
    <mergeCell ref="AE322:AM322"/>
    <mergeCell ref="B325:C325"/>
    <mergeCell ref="D325:J325"/>
    <mergeCell ref="P325:X325"/>
    <mergeCell ref="Y325:AA325"/>
    <mergeCell ref="AB325:AD325"/>
    <mergeCell ref="K326:O326"/>
    <mergeCell ref="K327:O327"/>
    <mergeCell ref="K328:O328"/>
    <mergeCell ref="B324:C324"/>
    <mergeCell ref="D324:J324"/>
    <mergeCell ref="P324:X324"/>
    <mergeCell ref="Y324:AA324"/>
    <mergeCell ref="AB324:AD324"/>
    <mergeCell ref="B323:C323"/>
    <mergeCell ref="D323:J323"/>
    <mergeCell ref="P323:X323"/>
    <mergeCell ref="Y323:AA323"/>
    <mergeCell ref="AB323:AD323"/>
    <mergeCell ref="K320:O320"/>
    <mergeCell ref="B327:C327"/>
    <mergeCell ref="D327:J327"/>
    <mergeCell ref="P327:X327"/>
    <mergeCell ref="Y327:AA327"/>
    <mergeCell ref="AB327:AD327"/>
    <mergeCell ref="B326:C326"/>
    <mergeCell ref="D326:J326"/>
    <mergeCell ref="P326:X326"/>
    <mergeCell ref="Y326:AA326"/>
    <mergeCell ref="AB326:AD326"/>
    <mergeCell ref="B330:C330"/>
    <mergeCell ref="D330:J330"/>
    <mergeCell ref="P330:X330"/>
    <mergeCell ref="Y330:AA330"/>
    <mergeCell ref="AB330:AD330"/>
    <mergeCell ref="B329:C329"/>
    <mergeCell ref="D329:J329"/>
    <mergeCell ref="P329:X329"/>
    <mergeCell ref="Y329:AA329"/>
    <mergeCell ref="AB329:AD329"/>
    <mergeCell ref="B334:C334"/>
    <mergeCell ref="D334:J334"/>
    <mergeCell ref="P334:X334"/>
    <mergeCell ref="Y334:AA334"/>
    <mergeCell ref="AB334:AD334"/>
    <mergeCell ref="K335:O335"/>
    <mergeCell ref="K336:O336"/>
    <mergeCell ref="K337:O337"/>
    <mergeCell ref="B333:C333"/>
    <mergeCell ref="D333:J333"/>
    <mergeCell ref="P333:X333"/>
    <mergeCell ref="Y333:AA333"/>
    <mergeCell ref="AB333:AD333"/>
    <mergeCell ref="B332:C332"/>
    <mergeCell ref="D332:J332"/>
    <mergeCell ref="P332:X332"/>
    <mergeCell ref="B328:C328"/>
    <mergeCell ref="D328:J328"/>
    <mergeCell ref="P328:X328"/>
    <mergeCell ref="Y328:AA328"/>
    <mergeCell ref="AB328:AD328"/>
    <mergeCell ref="K329:O329"/>
    <mergeCell ref="K330:O330"/>
    <mergeCell ref="K331:O331"/>
    <mergeCell ref="AE329:AM329"/>
    <mergeCell ref="AE330:AM330"/>
    <mergeCell ref="AE331:AM331"/>
    <mergeCell ref="Y332:AA332"/>
    <mergeCell ref="AB332:AD332"/>
    <mergeCell ref="AE332:AM332"/>
    <mergeCell ref="AE333:AM333"/>
    <mergeCell ref="AE334:AM334"/>
    <mergeCell ref="B337:C337"/>
    <mergeCell ref="D337:J337"/>
    <mergeCell ref="P337:X337"/>
    <mergeCell ref="Y337:AA337"/>
    <mergeCell ref="AB337:AD337"/>
    <mergeCell ref="K338:O338"/>
    <mergeCell ref="K339:O339"/>
    <mergeCell ref="K340:O340"/>
    <mergeCell ref="B336:C336"/>
    <mergeCell ref="D336:J336"/>
    <mergeCell ref="P336:X336"/>
    <mergeCell ref="Y336:AA336"/>
    <mergeCell ref="AB336:AD336"/>
    <mergeCell ref="B335:C335"/>
    <mergeCell ref="D335:J335"/>
    <mergeCell ref="P335:X335"/>
    <mergeCell ref="Y335:AA335"/>
    <mergeCell ref="AB335:AD335"/>
    <mergeCell ref="K332:O332"/>
    <mergeCell ref="K333:O333"/>
    <mergeCell ref="K334:O334"/>
    <mergeCell ref="AE335:AM335"/>
    <mergeCell ref="AE336:AM336"/>
    <mergeCell ref="AE337:AM337"/>
    <mergeCell ref="AE342:AM342"/>
    <mergeCell ref="AE343:AM343"/>
    <mergeCell ref="B340:C340"/>
    <mergeCell ref="D340:J340"/>
    <mergeCell ref="P340:X340"/>
    <mergeCell ref="Y340:AA340"/>
    <mergeCell ref="AB340:AD340"/>
    <mergeCell ref="K341:O341"/>
    <mergeCell ref="K342:O342"/>
    <mergeCell ref="K343:O343"/>
    <mergeCell ref="B339:C339"/>
    <mergeCell ref="D339:J339"/>
    <mergeCell ref="P339:X339"/>
    <mergeCell ref="Y339:AA339"/>
    <mergeCell ref="AB339:AD339"/>
    <mergeCell ref="B338:C338"/>
    <mergeCell ref="D338:J338"/>
    <mergeCell ref="P338:X338"/>
    <mergeCell ref="Y338:AA338"/>
    <mergeCell ref="AB338:AD338"/>
    <mergeCell ref="AE338:AM338"/>
    <mergeCell ref="AE339:AM339"/>
    <mergeCell ref="AE340:AM340"/>
    <mergeCell ref="B343:C343"/>
    <mergeCell ref="D343:J343"/>
    <mergeCell ref="P343:X343"/>
    <mergeCell ref="Y343:AA343"/>
    <mergeCell ref="AB343:AD343"/>
    <mergeCell ref="K345:O345"/>
    <mergeCell ref="K346:O346"/>
    <mergeCell ref="B342:C342"/>
    <mergeCell ref="D342:J342"/>
    <mergeCell ref="P342:X342"/>
    <mergeCell ref="Y342:AA342"/>
    <mergeCell ref="AB342:AD342"/>
    <mergeCell ref="B341:C341"/>
    <mergeCell ref="D341:J341"/>
    <mergeCell ref="P341:X341"/>
    <mergeCell ref="Y341:AA341"/>
    <mergeCell ref="AB341:AD341"/>
    <mergeCell ref="AE347:AM347"/>
    <mergeCell ref="AE348:AM348"/>
    <mergeCell ref="AE349:AM349"/>
    <mergeCell ref="B346:C346"/>
    <mergeCell ref="D346:J346"/>
    <mergeCell ref="P346:X346"/>
    <mergeCell ref="Y346:AA346"/>
    <mergeCell ref="AB346:AD346"/>
    <mergeCell ref="K347:O347"/>
    <mergeCell ref="K348:O348"/>
    <mergeCell ref="K349:O349"/>
    <mergeCell ref="B345:C345"/>
    <mergeCell ref="D345:J345"/>
    <mergeCell ref="P345:X345"/>
    <mergeCell ref="Y345:AA345"/>
    <mergeCell ref="AB345:AD345"/>
    <mergeCell ref="B344:C344"/>
    <mergeCell ref="D344:J344"/>
    <mergeCell ref="P344:X344"/>
    <mergeCell ref="AE341:AM341"/>
    <mergeCell ref="AE350:AM350"/>
    <mergeCell ref="AE351:AM351"/>
    <mergeCell ref="AE352:AM352"/>
    <mergeCell ref="B355:C355"/>
    <mergeCell ref="D355:J355"/>
    <mergeCell ref="P355:X355"/>
    <mergeCell ref="Y355:AA355"/>
    <mergeCell ref="AB355:AD355"/>
    <mergeCell ref="Y344:AA344"/>
    <mergeCell ref="AB344:AD344"/>
    <mergeCell ref="AE344:AM344"/>
    <mergeCell ref="AE345:AM345"/>
    <mergeCell ref="AE346:AM346"/>
    <mergeCell ref="B349:C349"/>
    <mergeCell ref="D349:J349"/>
    <mergeCell ref="P349:X349"/>
    <mergeCell ref="Y349:AA349"/>
    <mergeCell ref="AB349:AD349"/>
    <mergeCell ref="K350:O350"/>
    <mergeCell ref="K351:O351"/>
    <mergeCell ref="K352:O352"/>
    <mergeCell ref="B348:C348"/>
    <mergeCell ref="D348:J348"/>
    <mergeCell ref="P348:X348"/>
    <mergeCell ref="Y348:AA348"/>
    <mergeCell ref="AB348:AD348"/>
    <mergeCell ref="B347:C347"/>
    <mergeCell ref="D347:J347"/>
    <mergeCell ref="P347:X347"/>
    <mergeCell ref="Y347:AA347"/>
    <mergeCell ref="AB347:AD347"/>
    <mergeCell ref="K344:O344"/>
    <mergeCell ref="B351:C351"/>
    <mergeCell ref="D351:J351"/>
    <mergeCell ref="P351:X351"/>
    <mergeCell ref="Y351:AA351"/>
    <mergeCell ref="AB351:AD351"/>
    <mergeCell ref="B350:C350"/>
    <mergeCell ref="D350:J350"/>
    <mergeCell ref="P350:X350"/>
    <mergeCell ref="Y350:AA350"/>
    <mergeCell ref="AB350:AD350"/>
    <mergeCell ref="B354:C354"/>
    <mergeCell ref="D354:J354"/>
    <mergeCell ref="P354:X354"/>
    <mergeCell ref="Y354:AA354"/>
    <mergeCell ref="AB354:AD354"/>
    <mergeCell ref="B353:C353"/>
    <mergeCell ref="D353:J353"/>
    <mergeCell ref="P353:X353"/>
    <mergeCell ref="Y353:AA353"/>
    <mergeCell ref="AB353:AD353"/>
    <mergeCell ref="B358:C358"/>
    <mergeCell ref="D358:J358"/>
    <mergeCell ref="P358:X358"/>
    <mergeCell ref="Y358:AA358"/>
    <mergeCell ref="AB358:AD358"/>
    <mergeCell ref="K359:O359"/>
    <mergeCell ref="K360:O360"/>
    <mergeCell ref="K361:O361"/>
    <mergeCell ref="B357:C357"/>
    <mergeCell ref="D357:J357"/>
    <mergeCell ref="P357:X357"/>
    <mergeCell ref="Y357:AA357"/>
    <mergeCell ref="AB357:AD357"/>
    <mergeCell ref="B356:C356"/>
    <mergeCell ref="D356:J356"/>
    <mergeCell ref="P356:X356"/>
    <mergeCell ref="B352:C352"/>
    <mergeCell ref="D352:J352"/>
    <mergeCell ref="P352:X352"/>
    <mergeCell ref="Y352:AA352"/>
    <mergeCell ref="AB352:AD352"/>
    <mergeCell ref="K353:O353"/>
    <mergeCell ref="K354:O354"/>
    <mergeCell ref="K355:O355"/>
    <mergeCell ref="AE353:AM353"/>
    <mergeCell ref="AE354:AM354"/>
    <mergeCell ref="AE355:AM355"/>
    <mergeCell ref="Y356:AA356"/>
    <mergeCell ref="AB356:AD356"/>
    <mergeCell ref="AE356:AM356"/>
    <mergeCell ref="AE357:AM357"/>
    <mergeCell ref="AE358:AM358"/>
    <mergeCell ref="B361:C361"/>
    <mergeCell ref="D361:J361"/>
    <mergeCell ref="P361:X361"/>
    <mergeCell ref="Y361:AA361"/>
    <mergeCell ref="AB361:AD361"/>
    <mergeCell ref="K362:O362"/>
    <mergeCell ref="K363:O363"/>
    <mergeCell ref="K364:O364"/>
    <mergeCell ref="B360:C360"/>
    <mergeCell ref="D360:J360"/>
    <mergeCell ref="P360:X360"/>
    <mergeCell ref="Y360:AA360"/>
    <mergeCell ref="AB360:AD360"/>
    <mergeCell ref="B359:C359"/>
    <mergeCell ref="D359:J359"/>
    <mergeCell ref="P359:X359"/>
    <mergeCell ref="Y359:AA359"/>
    <mergeCell ref="AB359:AD359"/>
    <mergeCell ref="K356:O356"/>
    <mergeCell ref="K357:O357"/>
    <mergeCell ref="K358:O358"/>
    <mergeCell ref="AE359:AM359"/>
    <mergeCell ref="AE360:AM360"/>
    <mergeCell ref="AE361:AM361"/>
    <mergeCell ref="AE366:AM366"/>
    <mergeCell ref="AE367:AM367"/>
    <mergeCell ref="B364:C364"/>
    <mergeCell ref="D364:J364"/>
    <mergeCell ref="P364:X364"/>
    <mergeCell ref="Y364:AA364"/>
    <mergeCell ref="AB364:AD364"/>
    <mergeCell ref="K365:O365"/>
    <mergeCell ref="K366:O366"/>
    <mergeCell ref="K367:O367"/>
    <mergeCell ref="B363:C363"/>
    <mergeCell ref="D363:J363"/>
    <mergeCell ref="P363:X363"/>
    <mergeCell ref="Y363:AA363"/>
    <mergeCell ref="AB363:AD363"/>
    <mergeCell ref="B362:C362"/>
    <mergeCell ref="D362:J362"/>
    <mergeCell ref="P362:X362"/>
    <mergeCell ref="Y362:AA362"/>
    <mergeCell ref="AB362:AD362"/>
    <mergeCell ref="AE362:AM362"/>
    <mergeCell ref="AE363:AM363"/>
    <mergeCell ref="AE364:AM364"/>
    <mergeCell ref="B367:C367"/>
    <mergeCell ref="D367:J367"/>
    <mergeCell ref="P367:X367"/>
    <mergeCell ref="Y367:AA367"/>
    <mergeCell ref="AB367:AD367"/>
    <mergeCell ref="K369:O369"/>
    <mergeCell ref="K370:O370"/>
    <mergeCell ref="B366:C366"/>
    <mergeCell ref="D366:J366"/>
    <mergeCell ref="P366:X366"/>
    <mergeCell ref="Y366:AA366"/>
    <mergeCell ref="AB366:AD366"/>
    <mergeCell ref="B365:C365"/>
    <mergeCell ref="D365:J365"/>
    <mergeCell ref="P365:X365"/>
    <mergeCell ref="Y365:AA365"/>
    <mergeCell ref="AB365:AD365"/>
    <mergeCell ref="AE371:AM371"/>
    <mergeCell ref="AE372:AM372"/>
    <mergeCell ref="AE373:AM373"/>
    <mergeCell ref="B370:C370"/>
    <mergeCell ref="D370:J370"/>
    <mergeCell ref="P370:X370"/>
    <mergeCell ref="Y370:AA370"/>
    <mergeCell ref="AB370:AD370"/>
    <mergeCell ref="K371:O371"/>
    <mergeCell ref="K372:O372"/>
    <mergeCell ref="K373:O373"/>
    <mergeCell ref="B369:C369"/>
    <mergeCell ref="D369:J369"/>
    <mergeCell ref="P369:X369"/>
    <mergeCell ref="Y369:AA369"/>
    <mergeCell ref="AB369:AD369"/>
    <mergeCell ref="B368:C368"/>
    <mergeCell ref="D368:J368"/>
    <mergeCell ref="P368:X368"/>
    <mergeCell ref="AE365:AM365"/>
    <mergeCell ref="AE374:AM374"/>
    <mergeCell ref="AE375:AM375"/>
    <mergeCell ref="AE376:AM376"/>
    <mergeCell ref="B379:C379"/>
    <mergeCell ref="D379:J379"/>
    <mergeCell ref="P379:X379"/>
    <mergeCell ref="Y379:AA379"/>
    <mergeCell ref="AB379:AD379"/>
    <mergeCell ref="Y368:AA368"/>
    <mergeCell ref="AB368:AD368"/>
    <mergeCell ref="AE368:AM368"/>
    <mergeCell ref="AE369:AM369"/>
    <mergeCell ref="AE370:AM370"/>
    <mergeCell ref="B373:C373"/>
    <mergeCell ref="D373:J373"/>
    <mergeCell ref="P373:X373"/>
    <mergeCell ref="Y373:AA373"/>
    <mergeCell ref="AB373:AD373"/>
    <mergeCell ref="K374:O374"/>
    <mergeCell ref="K375:O375"/>
    <mergeCell ref="K376:O376"/>
    <mergeCell ref="B372:C372"/>
    <mergeCell ref="D372:J372"/>
    <mergeCell ref="P372:X372"/>
    <mergeCell ref="Y372:AA372"/>
    <mergeCell ref="AB372:AD372"/>
    <mergeCell ref="B371:C371"/>
    <mergeCell ref="D371:J371"/>
    <mergeCell ref="P371:X371"/>
    <mergeCell ref="Y371:AA371"/>
    <mergeCell ref="AB371:AD371"/>
    <mergeCell ref="K368:O368"/>
    <mergeCell ref="B375:C375"/>
    <mergeCell ref="D375:J375"/>
    <mergeCell ref="P375:X375"/>
    <mergeCell ref="Y375:AA375"/>
    <mergeCell ref="AB375:AD375"/>
    <mergeCell ref="B374:C374"/>
    <mergeCell ref="D374:J374"/>
    <mergeCell ref="P374:X374"/>
    <mergeCell ref="Y374:AA374"/>
    <mergeCell ref="AB374:AD374"/>
    <mergeCell ref="B378:C378"/>
    <mergeCell ref="D378:J378"/>
    <mergeCell ref="P378:X378"/>
    <mergeCell ref="Y378:AA378"/>
    <mergeCell ref="AB378:AD378"/>
    <mergeCell ref="B377:C377"/>
    <mergeCell ref="D377:J377"/>
    <mergeCell ref="P377:X377"/>
    <mergeCell ref="Y377:AA377"/>
    <mergeCell ref="AB377:AD377"/>
    <mergeCell ref="B382:C382"/>
    <mergeCell ref="D382:J382"/>
    <mergeCell ref="P382:X382"/>
    <mergeCell ref="Y382:AA382"/>
    <mergeCell ref="AB382:AD382"/>
    <mergeCell ref="K383:O383"/>
    <mergeCell ref="K384:O384"/>
    <mergeCell ref="K385:O385"/>
    <mergeCell ref="B381:C381"/>
    <mergeCell ref="D381:J381"/>
    <mergeCell ref="P381:X381"/>
    <mergeCell ref="Y381:AA381"/>
    <mergeCell ref="AB381:AD381"/>
    <mergeCell ref="B380:C380"/>
    <mergeCell ref="D380:J380"/>
    <mergeCell ref="P380:X380"/>
    <mergeCell ref="B376:C376"/>
    <mergeCell ref="D376:J376"/>
    <mergeCell ref="P376:X376"/>
    <mergeCell ref="Y376:AA376"/>
    <mergeCell ref="AB376:AD376"/>
    <mergeCell ref="K377:O377"/>
    <mergeCell ref="K378:O378"/>
    <mergeCell ref="K379:O379"/>
    <mergeCell ref="AE377:AM377"/>
    <mergeCell ref="AE378:AM378"/>
    <mergeCell ref="AE379:AM379"/>
    <mergeCell ref="Y380:AA380"/>
    <mergeCell ref="AB380:AD380"/>
    <mergeCell ref="AE380:AM380"/>
    <mergeCell ref="AE381:AM381"/>
    <mergeCell ref="AE382:AM382"/>
    <mergeCell ref="B385:C385"/>
    <mergeCell ref="D385:J385"/>
    <mergeCell ref="P385:X385"/>
    <mergeCell ref="Y385:AA385"/>
    <mergeCell ref="AB385:AD385"/>
    <mergeCell ref="K386:O386"/>
    <mergeCell ref="K387:O387"/>
    <mergeCell ref="K388:O388"/>
    <mergeCell ref="B384:C384"/>
    <mergeCell ref="D384:J384"/>
    <mergeCell ref="P384:X384"/>
    <mergeCell ref="Y384:AA384"/>
    <mergeCell ref="AB384:AD384"/>
    <mergeCell ref="B383:C383"/>
    <mergeCell ref="D383:J383"/>
    <mergeCell ref="P383:X383"/>
    <mergeCell ref="Y383:AA383"/>
    <mergeCell ref="AB383:AD383"/>
    <mergeCell ref="K380:O380"/>
    <mergeCell ref="K381:O381"/>
    <mergeCell ref="K382:O382"/>
    <mergeCell ref="AE383:AM383"/>
    <mergeCell ref="AE384:AM384"/>
    <mergeCell ref="AE385:AM385"/>
    <mergeCell ref="AE390:AM390"/>
    <mergeCell ref="AE391:AM391"/>
    <mergeCell ref="B388:C388"/>
    <mergeCell ref="D388:J388"/>
    <mergeCell ref="P388:X388"/>
    <mergeCell ref="Y388:AA388"/>
    <mergeCell ref="AB388:AD388"/>
    <mergeCell ref="K389:O389"/>
    <mergeCell ref="K390:O390"/>
    <mergeCell ref="K391:O391"/>
    <mergeCell ref="B387:C387"/>
    <mergeCell ref="D387:J387"/>
    <mergeCell ref="P387:X387"/>
    <mergeCell ref="Y387:AA387"/>
    <mergeCell ref="AB387:AD387"/>
    <mergeCell ref="B386:C386"/>
    <mergeCell ref="D386:J386"/>
    <mergeCell ref="P386:X386"/>
    <mergeCell ref="Y386:AA386"/>
    <mergeCell ref="AB386:AD386"/>
    <mergeCell ref="AE386:AM386"/>
    <mergeCell ref="AE387:AM387"/>
    <mergeCell ref="AE388:AM388"/>
    <mergeCell ref="B391:C391"/>
    <mergeCell ref="D391:J391"/>
    <mergeCell ref="P391:X391"/>
    <mergeCell ref="Y391:AA391"/>
    <mergeCell ref="AB391:AD391"/>
    <mergeCell ref="K393:O393"/>
    <mergeCell ref="K394:O394"/>
    <mergeCell ref="B390:C390"/>
    <mergeCell ref="D390:J390"/>
    <mergeCell ref="P390:X390"/>
    <mergeCell ref="Y390:AA390"/>
    <mergeCell ref="AB390:AD390"/>
    <mergeCell ref="B389:C389"/>
    <mergeCell ref="D389:J389"/>
    <mergeCell ref="P389:X389"/>
    <mergeCell ref="Y389:AA389"/>
    <mergeCell ref="AB389:AD389"/>
    <mergeCell ref="AE395:AM395"/>
    <mergeCell ref="AE396:AM396"/>
    <mergeCell ref="AE397:AM397"/>
    <mergeCell ref="B394:C394"/>
    <mergeCell ref="D394:J394"/>
    <mergeCell ref="P394:X394"/>
    <mergeCell ref="Y394:AA394"/>
    <mergeCell ref="AB394:AD394"/>
    <mergeCell ref="K395:O395"/>
    <mergeCell ref="K396:O396"/>
    <mergeCell ref="K397:O397"/>
    <mergeCell ref="B393:C393"/>
    <mergeCell ref="D393:J393"/>
    <mergeCell ref="P393:X393"/>
    <mergeCell ref="Y393:AA393"/>
    <mergeCell ref="AB393:AD393"/>
    <mergeCell ref="B392:C392"/>
    <mergeCell ref="D392:J392"/>
    <mergeCell ref="P392:X392"/>
    <mergeCell ref="AE389:AM389"/>
    <mergeCell ref="AE398:AM398"/>
    <mergeCell ref="AE399:AM399"/>
    <mergeCell ref="AE400:AM400"/>
    <mergeCell ref="B403:C403"/>
    <mergeCell ref="D403:J403"/>
    <mergeCell ref="P403:X403"/>
    <mergeCell ref="Y403:AA403"/>
    <mergeCell ref="AB403:AD403"/>
    <mergeCell ref="Y392:AA392"/>
    <mergeCell ref="AB392:AD392"/>
    <mergeCell ref="AE392:AM392"/>
    <mergeCell ref="AE393:AM393"/>
    <mergeCell ref="AE394:AM394"/>
    <mergeCell ref="B397:C397"/>
    <mergeCell ref="D397:J397"/>
    <mergeCell ref="P397:X397"/>
    <mergeCell ref="Y397:AA397"/>
    <mergeCell ref="AB397:AD397"/>
    <mergeCell ref="K398:O398"/>
    <mergeCell ref="K399:O399"/>
    <mergeCell ref="K400:O400"/>
    <mergeCell ref="B396:C396"/>
    <mergeCell ref="D396:J396"/>
    <mergeCell ref="P396:X396"/>
    <mergeCell ref="Y396:AA396"/>
    <mergeCell ref="AB396:AD396"/>
    <mergeCell ref="B395:C395"/>
    <mergeCell ref="D395:J395"/>
    <mergeCell ref="P395:X395"/>
    <mergeCell ref="Y395:AA395"/>
    <mergeCell ref="AB395:AD395"/>
    <mergeCell ref="K392:O392"/>
    <mergeCell ref="B399:C399"/>
    <mergeCell ref="D399:J399"/>
    <mergeCell ref="P399:X399"/>
    <mergeCell ref="Y399:AA399"/>
    <mergeCell ref="AB399:AD399"/>
    <mergeCell ref="B398:C398"/>
    <mergeCell ref="D398:J398"/>
    <mergeCell ref="P398:X398"/>
    <mergeCell ref="Y398:AA398"/>
    <mergeCell ref="AB398:AD398"/>
    <mergeCell ref="B402:C402"/>
    <mergeCell ref="D402:J402"/>
    <mergeCell ref="P402:X402"/>
    <mergeCell ref="Y402:AA402"/>
    <mergeCell ref="AB402:AD402"/>
    <mergeCell ref="B401:C401"/>
    <mergeCell ref="D401:J401"/>
    <mergeCell ref="P401:X401"/>
    <mergeCell ref="Y401:AA401"/>
    <mergeCell ref="AB401:AD401"/>
    <mergeCell ref="B406:C406"/>
    <mergeCell ref="D406:J406"/>
    <mergeCell ref="P406:X406"/>
    <mergeCell ref="Y406:AA406"/>
    <mergeCell ref="AB406:AD406"/>
    <mergeCell ref="K407:O407"/>
    <mergeCell ref="K408:O408"/>
    <mergeCell ref="K409:O409"/>
    <mergeCell ref="B405:C405"/>
    <mergeCell ref="D405:J405"/>
    <mergeCell ref="P405:X405"/>
    <mergeCell ref="Y405:AA405"/>
    <mergeCell ref="AB405:AD405"/>
    <mergeCell ref="B404:C404"/>
    <mergeCell ref="D404:J404"/>
    <mergeCell ref="P404:X404"/>
    <mergeCell ref="B400:C400"/>
    <mergeCell ref="D400:J400"/>
    <mergeCell ref="P400:X400"/>
    <mergeCell ref="Y400:AA400"/>
    <mergeCell ref="AB400:AD400"/>
    <mergeCell ref="K401:O401"/>
    <mergeCell ref="K402:O402"/>
    <mergeCell ref="K403:O403"/>
    <mergeCell ref="AE401:AM401"/>
    <mergeCell ref="AE402:AM402"/>
    <mergeCell ref="AE403:AM403"/>
    <mergeCell ref="Y404:AA404"/>
    <mergeCell ref="AB404:AD404"/>
    <mergeCell ref="AE404:AM404"/>
    <mergeCell ref="AE405:AM405"/>
    <mergeCell ref="AE406:AM406"/>
    <mergeCell ref="B409:C409"/>
    <mergeCell ref="D409:J409"/>
    <mergeCell ref="P409:X409"/>
    <mergeCell ref="Y409:AA409"/>
    <mergeCell ref="AB409:AD409"/>
    <mergeCell ref="K410:O410"/>
    <mergeCell ref="K411:O411"/>
    <mergeCell ref="K412:O412"/>
    <mergeCell ref="B408:C408"/>
    <mergeCell ref="D408:J408"/>
    <mergeCell ref="P408:X408"/>
    <mergeCell ref="Y408:AA408"/>
    <mergeCell ref="AB408:AD408"/>
    <mergeCell ref="B407:C407"/>
    <mergeCell ref="D407:J407"/>
    <mergeCell ref="P407:X407"/>
    <mergeCell ref="Y407:AA407"/>
    <mergeCell ref="AB407:AD407"/>
    <mergeCell ref="K404:O404"/>
    <mergeCell ref="K405:O405"/>
    <mergeCell ref="K406:O406"/>
    <mergeCell ref="AE407:AM407"/>
    <mergeCell ref="AE408:AM408"/>
    <mergeCell ref="AE409:AM409"/>
    <mergeCell ref="AE414:AM414"/>
    <mergeCell ref="AE415:AM415"/>
    <mergeCell ref="B412:C412"/>
    <mergeCell ref="D412:J412"/>
    <mergeCell ref="P412:X412"/>
    <mergeCell ref="Y412:AA412"/>
    <mergeCell ref="AB412:AD412"/>
    <mergeCell ref="K413:O413"/>
    <mergeCell ref="K414:O414"/>
    <mergeCell ref="K415:O415"/>
    <mergeCell ref="B411:C411"/>
    <mergeCell ref="D411:J411"/>
    <mergeCell ref="P411:X411"/>
    <mergeCell ref="Y411:AA411"/>
    <mergeCell ref="AB411:AD411"/>
    <mergeCell ref="B410:C410"/>
    <mergeCell ref="D410:J410"/>
    <mergeCell ref="P410:X410"/>
    <mergeCell ref="Y410:AA410"/>
    <mergeCell ref="AB410:AD410"/>
    <mergeCell ref="AE410:AM410"/>
    <mergeCell ref="AE411:AM411"/>
    <mergeCell ref="AE412:AM412"/>
    <mergeCell ref="B415:C415"/>
    <mergeCell ref="D415:J415"/>
    <mergeCell ref="P415:X415"/>
    <mergeCell ref="Y415:AA415"/>
    <mergeCell ref="AB415:AD415"/>
    <mergeCell ref="K417:O417"/>
    <mergeCell ref="K418:O418"/>
    <mergeCell ref="B414:C414"/>
    <mergeCell ref="D414:J414"/>
    <mergeCell ref="P414:X414"/>
    <mergeCell ref="Y414:AA414"/>
    <mergeCell ref="AB414:AD414"/>
    <mergeCell ref="B413:C413"/>
    <mergeCell ref="D413:J413"/>
    <mergeCell ref="P413:X413"/>
    <mergeCell ref="Y413:AA413"/>
    <mergeCell ref="AB413:AD413"/>
    <mergeCell ref="AE419:AM419"/>
    <mergeCell ref="AE420:AM420"/>
    <mergeCell ref="AE421:AM421"/>
    <mergeCell ref="B418:C418"/>
    <mergeCell ref="D418:J418"/>
    <mergeCell ref="P418:X418"/>
    <mergeCell ref="Y418:AA418"/>
    <mergeCell ref="AB418:AD418"/>
    <mergeCell ref="K419:O419"/>
    <mergeCell ref="K420:O420"/>
    <mergeCell ref="K421:O421"/>
    <mergeCell ref="B417:C417"/>
    <mergeCell ref="D417:J417"/>
    <mergeCell ref="P417:X417"/>
    <mergeCell ref="Y417:AA417"/>
    <mergeCell ref="AB417:AD417"/>
    <mergeCell ref="B416:C416"/>
    <mergeCell ref="D416:J416"/>
    <mergeCell ref="P416:X416"/>
    <mergeCell ref="AE413:AM413"/>
    <mergeCell ref="AE422:AM422"/>
    <mergeCell ref="AE423:AM423"/>
    <mergeCell ref="AE424:AM424"/>
    <mergeCell ref="B427:C427"/>
    <mergeCell ref="D427:J427"/>
    <mergeCell ref="P427:X427"/>
    <mergeCell ref="Y427:AA427"/>
    <mergeCell ref="AB427:AD427"/>
    <mergeCell ref="Y416:AA416"/>
    <mergeCell ref="AB416:AD416"/>
    <mergeCell ref="AE416:AM416"/>
    <mergeCell ref="AE417:AM417"/>
    <mergeCell ref="AE418:AM418"/>
    <mergeCell ref="B421:C421"/>
    <mergeCell ref="D421:J421"/>
    <mergeCell ref="P421:X421"/>
    <mergeCell ref="Y421:AA421"/>
    <mergeCell ref="AB421:AD421"/>
    <mergeCell ref="K422:O422"/>
    <mergeCell ref="K423:O423"/>
    <mergeCell ref="K424:O424"/>
    <mergeCell ref="B420:C420"/>
    <mergeCell ref="D420:J420"/>
    <mergeCell ref="P420:X420"/>
    <mergeCell ref="Y420:AA420"/>
    <mergeCell ref="AB420:AD420"/>
    <mergeCell ref="B419:C419"/>
    <mergeCell ref="D419:J419"/>
    <mergeCell ref="P419:X419"/>
    <mergeCell ref="Y419:AA419"/>
    <mergeCell ref="AB419:AD419"/>
    <mergeCell ref="K416:O416"/>
    <mergeCell ref="B423:C423"/>
    <mergeCell ref="D423:J423"/>
    <mergeCell ref="P423:X423"/>
    <mergeCell ref="Y423:AA423"/>
    <mergeCell ref="AB423:AD423"/>
    <mergeCell ref="B422:C422"/>
    <mergeCell ref="D422:J422"/>
    <mergeCell ref="P422:X422"/>
    <mergeCell ref="Y422:AA422"/>
    <mergeCell ref="AB422:AD422"/>
    <mergeCell ref="B426:C426"/>
    <mergeCell ref="D426:J426"/>
    <mergeCell ref="P426:X426"/>
    <mergeCell ref="Y426:AA426"/>
    <mergeCell ref="AB426:AD426"/>
    <mergeCell ref="B425:C425"/>
    <mergeCell ref="D425:J425"/>
    <mergeCell ref="P425:X425"/>
    <mergeCell ref="Y425:AA425"/>
    <mergeCell ref="AB425:AD425"/>
    <mergeCell ref="B430:C430"/>
    <mergeCell ref="D430:J430"/>
    <mergeCell ref="P430:X430"/>
    <mergeCell ref="Y430:AA430"/>
    <mergeCell ref="AB430:AD430"/>
    <mergeCell ref="K431:O431"/>
    <mergeCell ref="K432:O432"/>
    <mergeCell ref="K433:O433"/>
    <mergeCell ref="B429:C429"/>
    <mergeCell ref="D429:J429"/>
    <mergeCell ref="P429:X429"/>
    <mergeCell ref="Y429:AA429"/>
    <mergeCell ref="AB429:AD429"/>
    <mergeCell ref="B428:C428"/>
    <mergeCell ref="D428:J428"/>
    <mergeCell ref="P428:X428"/>
    <mergeCell ref="B424:C424"/>
    <mergeCell ref="D424:J424"/>
    <mergeCell ref="P424:X424"/>
    <mergeCell ref="Y424:AA424"/>
    <mergeCell ref="AB424:AD424"/>
    <mergeCell ref="K425:O425"/>
    <mergeCell ref="K426:O426"/>
    <mergeCell ref="K427:O427"/>
    <mergeCell ref="AE425:AM425"/>
    <mergeCell ref="AE426:AM426"/>
    <mergeCell ref="AE427:AM427"/>
    <mergeCell ref="Y428:AA428"/>
    <mergeCell ref="AB428:AD428"/>
    <mergeCell ref="AE428:AM428"/>
    <mergeCell ref="AE429:AM429"/>
    <mergeCell ref="AE430:AM430"/>
    <mergeCell ref="B433:C433"/>
    <mergeCell ref="D433:J433"/>
    <mergeCell ref="P433:X433"/>
    <mergeCell ref="Y433:AA433"/>
    <mergeCell ref="AB433:AD433"/>
    <mergeCell ref="K434:O434"/>
    <mergeCell ref="K435:O435"/>
    <mergeCell ref="K436:O436"/>
    <mergeCell ref="B432:C432"/>
    <mergeCell ref="D432:J432"/>
    <mergeCell ref="P432:X432"/>
    <mergeCell ref="Y432:AA432"/>
    <mergeCell ref="AB432:AD432"/>
    <mergeCell ref="B431:C431"/>
    <mergeCell ref="D431:J431"/>
    <mergeCell ref="P431:X431"/>
    <mergeCell ref="Y431:AA431"/>
    <mergeCell ref="AB431:AD431"/>
    <mergeCell ref="K428:O428"/>
    <mergeCell ref="K429:O429"/>
    <mergeCell ref="K430:O430"/>
    <mergeCell ref="AE431:AM431"/>
    <mergeCell ref="AE432:AM432"/>
    <mergeCell ref="AE433:AM433"/>
    <mergeCell ref="AE438:AM438"/>
    <mergeCell ref="AE439:AM439"/>
    <mergeCell ref="B436:C436"/>
    <mergeCell ref="D436:J436"/>
    <mergeCell ref="P436:X436"/>
    <mergeCell ref="Y436:AA436"/>
    <mergeCell ref="AB436:AD436"/>
    <mergeCell ref="K437:O437"/>
    <mergeCell ref="K438:O438"/>
    <mergeCell ref="K439:O439"/>
    <mergeCell ref="B435:C435"/>
    <mergeCell ref="D435:J435"/>
    <mergeCell ref="P435:X435"/>
    <mergeCell ref="Y435:AA435"/>
    <mergeCell ref="AB435:AD435"/>
    <mergeCell ref="B434:C434"/>
    <mergeCell ref="D434:J434"/>
    <mergeCell ref="P434:X434"/>
    <mergeCell ref="Y434:AA434"/>
    <mergeCell ref="AB434:AD434"/>
    <mergeCell ref="AE434:AM434"/>
    <mergeCell ref="AE435:AM435"/>
    <mergeCell ref="AE436:AM436"/>
    <mergeCell ref="B439:C439"/>
    <mergeCell ref="D439:J439"/>
    <mergeCell ref="P439:X439"/>
    <mergeCell ref="Y439:AA439"/>
    <mergeCell ref="AB439:AD439"/>
    <mergeCell ref="K441:O441"/>
    <mergeCell ref="K442:O442"/>
    <mergeCell ref="B438:C438"/>
    <mergeCell ref="D438:J438"/>
    <mergeCell ref="P438:X438"/>
    <mergeCell ref="Y438:AA438"/>
    <mergeCell ref="AB438:AD438"/>
    <mergeCell ref="B437:C437"/>
    <mergeCell ref="D437:J437"/>
    <mergeCell ref="P437:X437"/>
    <mergeCell ref="Y437:AA437"/>
    <mergeCell ref="AB437:AD437"/>
    <mergeCell ref="AE443:AM443"/>
    <mergeCell ref="AE444:AM444"/>
    <mergeCell ref="AE445:AM445"/>
    <mergeCell ref="B442:C442"/>
    <mergeCell ref="D442:J442"/>
    <mergeCell ref="P442:X442"/>
    <mergeCell ref="Y442:AA442"/>
    <mergeCell ref="AB442:AD442"/>
    <mergeCell ref="K443:O443"/>
    <mergeCell ref="K444:O444"/>
    <mergeCell ref="K445:O445"/>
    <mergeCell ref="B441:C441"/>
    <mergeCell ref="D441:J441"/>
    <mergeCell ref="P441:X441"/>
    <mergeCell ref="Y441:AA441"/>
    <mergeCell ref="AB441:AD441"/>
    <mergeCell ref="B440:C440"/>
    <mergeCell ref="D440:J440"/>
    <mergeCell ref="P440:X440"/>
    <mergeCell ref="AE437:AM437"/>
    <mergeCell ref="AE446:AM446"/>
    <mergeCell ref="AE447:AM447"/>
    <mergeCell ref="AE448:AM448"/>
    <mergeCell ref="B451:C451"/>
    <mergeCell ref="D451:J451"/>
    <mergeCell ref="P451:X451"/>
    <mergeCell ref="Y451:AA451"/>
    <mergeCell ref="AB451:AD451"/>
    <mergeCell ref="Y440:AA440"/>
    <mergeCell ref="AB440:AD440"/>
    <mergeCell ref="AE440:AM440"/>
    <mergeCell ref="AE441:AM441"/>
    <mergeCell ref="AE442:AM442"/>
    <mergeCell ref="B445:C445"/>
    <mergeCell ref="D445:J445"/>
    <mergeCell ref="P445:X445"/>
    <mergeCell ref="Y445:AA445"/>
    <mergeCell ref="AB445:AD445"/>
    <mergeCell ref="K446:O446"/>
    <mergeCell ref="K447:O447"/>
    <mergeCell ref="K448:O448"/>
    <mergeCell ref="B444:C444"/>
    <mergeCell ref="D444:J444"/>
    <mergeCell ref="P444:X444"/>
    <mergeCell ref="Y444:AA444"/>
    <mergeCell ref="AB444:AD444"/>
    <mergeCell ref="B443:C443"/>
    <mergeCell ref="D443:J443"/>
    <mergeCell ref="P443:X443"/>
    <mergeCell ref="Y443:AA443"/>
    <mergeCell ref="AB443:AD443"/>
    <mergeCell ref="K440:O440"/>
    <mergeCell ref="B447:C447"/>
    <mergeCell ref="D447:J447"/>
    <mergeCell ref="P447:X447"/>
    <mergeCell ref="Y447:AA447"/>
    <mergeCell ref="AB447:AD447"/>
    <mergeCell ref="B446:C446"/>
    <mergeCell ref="D446:J446"/>
    <mergeCell ref="P446:X446"/>
    <mergeCell ref="Y446:AA446"/>
    <mergeCell ref="AB446:AD446"/>
    <mergeCell ref="B450:C450"/>
    <mergeCell ref="D450:J450"/>
    <mergeCell ref="P450:X450"/>
    <mergeCell ref="Y450:AA450"/>
    <mergeCell ref="AB450:AD450"/>
    <mergeCell ref="B449:C449"/>
    <mergeCell ref="D449:J449"/>
    <mergeCell ref="P449:X449"/>
    <mergeCell ref="Y449:AA449"/>
    <mergeCell ref="AB449:AD449"/>
    <mergeCell ref="B454:C454"/>
    <mergeCell ref="D454:J454"/>
    <mergeCell ref="P454:X454"/>
    <mergeCell ref="Y454:AA454"/>
    <mergeCell ref="AB454:AD454"/>
    <mergeCell ref="K455:O455"/>
    <mergeCell ref="K456:O456"/>
    <mergeCell ref="K457:O457"/>
    <mergeCell ref="B453:C453"/>
    <mergeCell ref="D453:J453"/>
    <mergeCell ref="P453:X453"/>
    <mergeCell ref="Y453:AA453"/>
    <mergeCell ref="AB453:AD453"/>
    <mergeCell ref="B452:C452"/>
    <mergeCell ref="D452:J452"/>
    <mergeCell ref="P452:X452"/>
    <mergeCell ref="B448:C448"/>
    <mergeCell ref="D448:J448"/>
    <mergeCell ref="P448:X448"/>
    <mergeCell ref="Y448:AA448"/>
    <mergeCell ref="AB448:AD448"/>
    <mergeCell ref="K449:O449"/>
    <mergeCell ref="K450:O450"/>
    <mergeCell ref="K451:O451"/>
    <mergeCell ref="AE449:AM449"/>
    <mergeCell ref="AE450:AM450"/>
    <mergeCell ref="AE451:AM451"/>
    <mergeCell ref="Y452:AA452"/>
    <mergeCell ref="AB452:AD452"/>
    <mergeCell ref="AE452:AM452"/>
    <mergeCell ref="AE453:AM453"/>
    <mergeCell ref="AE454:AM454"/>
    <mergeCell ref="B457:C457"/>
    <mergeCell ref="D457:J457"/>
    <mergeCell ref="P457:X457"/>
    <mergeCell ref="Y457:AA457"/>
    <mergeCell ref="AB457:AD457"/>
    <mergeCell ref="K458:O458"/>
    <mergeCell ref="K459:O459"/>
    <mergeCell ref="K460:O460"/>
    <mergeCell ref="B456:C456"/>
    <mergeCell ref="D456:J456"/>
    <mergeCell ref="P456:X456"/>
    <mergeCell ref="Y456:AA456"/>
    <mergeCell ref="AB456:AD456"/>
    <mergeCell ref="B455:C455"/>
    <mergeCell ref="D455:J455"/>
    <mergeCell ref="P455:X455"/>
    <mergeCell ref="Y455:AA455"/>
    <mergeCell ref="AB455:AD455"/>
    <mergeCell ref="K452:O452"/>
    <mergeCell ref="K453:O453"/>
    <mergeCell ref="K454:O454"/>
    <mergeCell ref="AE455:AM455"/>
    <mergeCell ref="AE456:AM456"/>
    <mergeCell ref="AE457:AM457"/>
    <mergeCell ref="AE462:AM462"/>
    <mergeCell ref="AE463:AM463"/>
    <mergeCell ref="B460:C460"/>
    <mergeCell ref="D460:J460"/>
    <mergeCell ref="P460:X460"/>
    <mergeCell ref="Y460:AA460"/>
    <mergeCell ref="AB460:AD460"/>
    <mergeCell ref="K461:O461"/>
    <mergeCell ref="K462:O462"/>
    <mergeCell ref="K463:O463"/>
    <mergeCell ref="B459:C459"/>
    <mergeCell ref="D459:J459"/>
    <mergeCell ref="P459:X459"/>
    <mergeCell ref="Y459:AA459"/>
    <mergeCell ref="AB459:AD459"/>
    <mergeCell ref="B458:C458"/>
    <mergeCell ref="D458:J458"/>
    <mergeCell ref="P458:X458"/>
    <mergeCell ref="Y458:AA458"/>
    <mergeCell ref="AB458:AD458"/>
    <mergeCell ref="AE458:AM458"/>
    <mergeCell ref="AE459:AM459"/>
    <mergeCell ref="AE460:AM460"/>
    <mergeCell ref="B463:C463"/>
    <mergeCell ref="D463:J463"/>
    <mergeCell ref="P463:X463"/>
    <mergeCell ref="Y463:AA463"/>
    <mergeCell ref="AB463:AD463"/>
    <mergeCell ref="K465:O465"/>
    <mergeCell ref="K466:O466"/>
    <mergeCell ref="B462:C462"/>
    <mergeCell ref="D462:J462"/>
    <mergeCell ref="P462:X462"/>
    <mergeCell ref="Y462:AA462"/>
    <mergeCell ref="AB462:AD462"/>
    <mergeCell ref="B461:C461"/>
    <mergeCell ref="D461:J461"/>
    <mergeCell ref="P461:X461"/>
    <mergeCell ref="Y461:AA461"/>
    <mergeCell ref="AB461:AD461"/>
    <mergeCell ref="AE467:AM467"/>
    <mergeCell ref="AE468:AM468"/>
    <mergeCell ref="AE469:AM469"/>
    <mergeCell ref="B466:C466"/>
    <mergeCell ref="D466:J466"/>
    <mergeCell ref="P466:X466"/>
    <mergeCell ref="Y466:AA466"/>
    <mergeCell ref="AB466:AD466"/>
    <mergeCell ref="K467:O467"/>
    <mergeCell ref="K468:O468"/>
    <mergeCell ref="K469:O469"/>
    <mergeCell ref="B465:C465"/>
    <mergeCell ref="D465:J465"/>
    <mergeCell ref="P465:X465"/>
    <mergeCell ref="Y465:AA465"/>
    <mergeCell ref="AB465:AD465"/>
    <mergeCell ref="B464:C464"/>
    <mergeCell ref="D464:J464"/>
    <mergeCell ref="P464:X464"/>
    <mergeCell ref="AE461:AM461"/>
    <mergeCell ref="AE470:AM470"/>
    <mergeCell ref="AE471:AM471"/>
    <mergeCell ref="AE472:AM472"/>
    <mergeCell ref="B475:C475"/>
    <mergeCell ref="D475:J475"/>
    <mergeCell ref="P475:X475"/>
    <mergeCell ref="Y475:AA475"/>
    <mergeCell ref="AB475:AD475"/>
    <mergeCell ref="Y464:AA464"/>
    <mergeCell ref="AB464:AD464"/>
    <mergeCell ref="AE464:AM464"/>
    <mergeCell ref="AE465:AM465"/>
    <mergeCell ref="AE466:AM466"/>
    <mergeCell ref="B469:C469"/>
    <mergeCell ref="D469:J469"/>
    <mergeCell ref="P469:X469"/>
    <mergeCell ref="Y469:AA469"/>
    <mergeCell ref="AB469:AD469"/>
    <mergeCell ref="K470:O470"/>
    <mergeCell ref="K471:O471"/>
    <mergeCell ref="K472:O472"/>
    <mergeCell ref="B468:C468"/>
    <mergeCell ref="D468:J468"/>
    <mergeCell ref="P468:X468"/>
    <mergeCell ref="Y468:AA468"/>
    <mergeCell ref="AB468:AD468"/>
    <mergeCell ref="B467:C467"/>
    <mergeCell ref="D467:J467"/>
    <mergeCell ref="P467:X467"/>
    <mergeCell ref="Y467:AA467"/>
    <mergeCell ref="AB467:AD467"/>
    <mergeCell ref="K464:O464"/>
    <mergeCell ref="B471:C471"/>
    <mergeCell ref="D471:J471"/>
    <mergeCell ref="P471:X471"/>
    <mergeCell ref="Y471:AA471"/>
    <mergeCell ref="AB471:AD471"/>
    <mergeCell ref="B470:C470"/>
    <mergeCell ref="D470:J470"/>
    <mergeCell ref="P470:X470"/>
    <mergeCell ref="Y470:AA470"/>
    <mergeCell ref="AB470:AD470"/>
    <mergeCell ref="B474:C474"/>
    <mergeCell ref="D474:J474"/>
    <mergeCell ref="P474:X474"/>
    <mergeCell ref="Y474:AA474"/>
    <mergeCell ref="AB474:AD474"/>
    <mergeCell ref="B473:C473"/>
    <mergeCell ref="D473:J473"/>
    <mergeCell ref="P473:X473"/>
    <mergeCell ref="Y473:AA473"/>
    <mergeCell ref="AB473:AD473"/>
    <mergeCell ref="B478:C478"/>
    <mergeCell ref="D478:J478"/>
    <mergeCell ref="P478:X478"/>
    <mergeCell ref="Y478:AA478"/>
    <mergeCell ref="AB478:AD478"/>
    <mergeCell ref="K479:O479"/>
    <mergeCell ref="K480:O480"/>
    <mergeCell ref="K481:O481"/>
    <mergeCell ref="B477:C477"/>
    <mergeCell ref="D477:J477"/>
    <mergeCell ref="P477:X477"/>
    <mergeCell ref="Y477:AA477"/>
    <mergeCell ref="AB477:AD477"/>
    <mergeCell ref="B476:C476"/>
    <mergeCell ref="D476:J476"/>
    <mergeCell ref="P476:X476"/>
    <mergeCell ref="B472:C472"/>
    <mergeCell ref="D472:J472"/>
    <mergeCell ref="P472:X472"/>
    <mergeCell ref="Y472:AA472"/>
    <mergeCell ref="AB472:AD472"/>
    <mergeCell ref="K473:O473"/>
    <mergeCell ref="K474:O474"/>
    <mergeCell ref="K475:O475"/>
    <mergeCell ref="AE473:AM473"/>
    <mergeCell ref="AE474:AM474"/>
    <mergeCell ref="AE475:AM475"/>
    <mergeCell ref="Y476:AA476"/>
    <mergeCell ref="AB476:AD476"/>
    <mergeCell ref="AE476:AM476"/>
    <mergeCell ref="AE477:AM477"/>
    <mergeCell ref="AE478:AM478"/>
    <mergeCell ref="B481:C481"/>
    <mergeCell ref="D481:J481"/>
    <mergeCell ref="P481:X481"/>
    <mergeCell ref="Y481:AA481"/>
    <mergeCell ref="AB481:AD481"/>
    <mergeCell ref="K482:O482"/>
    <mergeCell ref="K483:O483"/>
    <mergeCell ref="K484:O484"/>
    <mergeCell ref="B480:C480"/>
    <mergeCell ref="D480:J480"/>
    <mergeCell ref="P480:X480"/>
    <mergeCell ref="Y480:AA480"/>
    <mergeCell ref="AB480:AD480"/>
    <mergeCell ref="B479:C479"/>
    <mergeCell ref="D479:J479"/>
    <mergeCell ref="P479:X479"/>
    <mergeCell ref="Y479:AA479"/>
    <mergeCell ref="AB479:AD479"/>
    <mergeCell ref="K476:O476"/>
    <mergeCell ref="K477:O477"/>
    <mergeCell ref="K478:O478"/>
    <mergeCell ref="AE479:AM479"/>
    <mergeCell ref="AE480:AM480"/>
    <mergeCell ref="AE481:AM481"/>
    <mergeCell ref="AE486:AM486"/>
    <mergeCell ref="AE487:AM487"/>
    <mergeCell ref="B484:C484"/>
    <mergeCell ref="D484:J484"/>
    <mergeCell ref="P484:X484"/>
    <mergeCell ref="Y484:AA484"/>
    <mergeCell ref="AB484:AD484"/>
    <mergeCell ref="K485:O485"/>
    <mergeCell ref="K486:O486"/>
    <mergeCell ref="K487:O487"/>
    <mergeCell ref="B483:C483"/>
    <mergeCell ref="D483:J483"/>
    <mergeCell ref="P483:X483"/>
    <mergeCell ref="Y483:AA483"/>
    <mergeCell ref="AB483:AD483"/>
    <mergeCell ref="B482:C482"/>
    <mergeCell ref="D482:J482"/>
    <mergeCell ref="P482:X482"/>
    <mergeCell ref="Y482:AA482"/>
    <mergeCell ref="AB482:AD482"/>
    <mergeCell ref="AE482:AM482"/>
    <mergeCell ref="AE483:AM483"/>
    <mergeCell ref="AE484:AM484"/>
    <mergeCell ref="B487:C487"/>
    <mergeCell ref="D487:J487"/>
    <mergeCell ref="P487:X487"/>
    <mergeCell ref="Y487:AA487"/>
    <mergeCell ref="AB487:AD487"/>
    <mergeCell ref="K489:O489"/>
    <mergeCell ref="K490:O490"/>
    <mergeCell ref="B486:C486"/>
    <mergeCell ref="D486:J486"/>
    <mergeCell ref="P486:X486"/>
    <mergeCell ref="Y486:AA486"/>
    <mergeCell ref="AB486:AD486"/>
    <mergeCell ref="B485:C485"/>
    <mergeCell ref="D485:J485"/>
    <mergeCell ref="P485:X485"/>
    <mergeCell ref="Y485:AA485"/>
    <mergeCell ref="AB485:AD485"/>
    <mergeCell ref="AE491:AM491"/>
    <mergeCell ref="AE492:AM492"/>
    <mergeCell ref="AE493:AM493"/>
    <mergeCell ref="B490:C490"/>
    <mergeCell ref="D490:J490"/>
    <mergeCell ref="P490:X490"/>
    <mergeCell ref="Y490:AA490"/>
    <mergeCell ref="AB490:AD490"/>
    <mergeCell ref="K491:O491"/>
    <mergeCell ref="K492:O492"/>
    <mergeCell ref="K493:O493"/>
    <mergeCell ref="B489:C489"/>
    <mergeCell ref="D489:J489"/>
    <mergeCell ref="P489:X489"/>
    <mergeCell ref="Y489:AA489"/>
    <mergeCell ref="AB489:AD489"/>
    <mergeCell ref="B488:C488"/>
    <mergeCell ref="D488:J488"/>
    <mergeCell ref="P488:X488"/>
    <mergeCell ref="AE485:AM485"/>
    <mergeCell ref="AE494:AM494"/>
    <mergeCell ref="AE495:AM495"/>
    <mergeCell ref="AE496:AM496"/>
    <mergeCell ref="B499:C499"/>
    <mergeCell ref="D499:J499"/>
    <mergeCell ref="P499:X499"/>
    <mergeCell ref="Y499:AA499"/>
    <mergeCell ref="AB499:AD499"/>
    <mergeCell ref="Y488:AA488"/>
    <mergeCell ref="AB488:AD488"/>
    <mergeCell ref="AE488:AM488"/>
    <mergeCell ref="AE489:AM489"/>
    <mergeCell ref="AE490:AM490"/>
    <mergeCell ref="B493:C493"/>
    <mergeCell ref="D493:J493"/>
    <mergeCell ref="P493:X493"/>
    <mergeCell ref="Y493:AA493"/>
    <mergeCell ref="AB493:AD493"/>
    <mergeCell ref="K494:O494"/>
    <mergeCell ref="K495:O495"/>
    <mergeCell ref="K496:O496"/>
    <mergeCell ref="B492:C492"/>
    <mergeCell ref="D492:J492"/>
    <mergeCell ref="P492:X492"/>
    <mergeCell ref="Y492:AA492"/>
    <mergeCell ref="AB492:AD492"/>
    <mergeCell ref="B491:C491"/>
    <mergeCell ref="D491:J491"/>
    <mergeCell ref="P491:X491"/>
    <mergeCell ref="Y491:AA491"/>
    <mergeCell ref="AB491:AD491"/>
    <mergeCell ref="K488:O488"/>
    <mergeCell ref="B495:C495"/>
    <mergeCell ref="D495:J495"/>
    <mergeCell ref="P495:X495"/>
    <mergeCell ref="Y495:AA495"/>
    <mergeCell ref="AB495:AD495"/>
    <mergeCell ref="B494:C494"/>
    <mergeCell ref="D494:J494"/>
    <mergeCell ref="P494:X494"/>
    <mergeCell ref="Y494:AA494"/>
    <mergeCell ref="AB494:AD494"/>
    <mergeCell ref="B498:C498"/>
    <mergeCell ref="D498:J498"/>
    <mergeCell ref="P498:X498"/>
    <mergeCell ref="Y498:AA498"/>
    <mergeCell ref="AB498:AD498"/>
    <mergeCell ref="B497:C497"/>
    <mergeCell ref="D497:J497"/>
    <mergeCell ref="P497:X497"/>
    <mergeCell ref="Y497:AA497"/>
    <mergeCell ref="AB497:AD497"/>
    <mergeCell ref="B502:C502"/>
    <mergeCell ref="D502:J502"/>
    <mergeCell ref="P502:X502"/>
    <mergeCell ref="Y502:AA502"/>
    <mergeCell ref="AB502:AD502"/>
    <mergeCell ref="K503:O503"/>
    <mergeCell ref="K504:O504"/>
    <mergeCell ref="K505:O505"/>
    <mergeCell ref="B501:C501"/>
    <mergeCell ref="D501:J501"/>
    <mergeCell ref="P501:X501"/>
    <mergeCell ref="Y501:AA501"/>
    <mergeCell ref="AB501:AD501"/>
    <mergeCell ref="B500:C500"/>
    <mergeCell ref="D500:J500"/>
    <mergeCell ref="P500:X500"/>
    <mergeCell ref="B496:C496"/>
    <mergeCell ref="D496:J496"/>
    <mergeCell ref="P496:X496"/>
    <mergeCell ref="Y496:AA496"/>
    <mergeCell ref="AB496:AD496"/>
    <mergeCell ref="K497:O497"/>
    <mergeCell ref="K498:O498"/>
    <mergeCell ref="K499:O499"/>
    <mergeCell ref="AE497:AM497"/>
    <mergeCell ref="AE498:AM498"/>
    <mergeCell ref="AE499:AM499"/>
    <mergeCell ref="Y500:AA500"/>
    <mergeCell ref="AB500:AD500"/>
    <mergeCell ref="AE500:AM500"/>
    <mergeCell ref="AE501:AM501"/>
    <mergeCell ref="AE502:AM502"/>
    <mergeCell ref="B505:C505"/>
    <mergeCell ref="D505:J505"/>
    <mergeCell ref="P505:X505"/>
    <mergeCell ref="Y505:AA505"/>
    <mergeCell ref="AB505:AD505"/>
    <mergeCell ref="K506:O506"/>
    <mergeCell ref="K507:O507"/>
    <mergeCell ref="K508:O508"/>
    <mergeCell ref="B504:C504"/>
    <mergeCell ref="D504:J504"/>
    <mergeCell ref="P504:X504"/>
    <mergeCell ref="Y504:AA504"/>
    <mergeCell ref="AB504:AD504"/>
    <mergeCell ref="B503:C503"/>
    <mergeCell ref="D503:J503"/>
    <mergeCell ref="P503:X503"/>
    <mergeCell ref="Y503:AA503"/>
    <mergeCell ref="AB503:AD503"/>
    <mergeCell ref="K500:O500"/>
    <mergeCell ref="K501:O501"/>
    <mergeCell ref="K502:O502"/>
    <mergeCell ref="AE503:AM503"/>
    <mergeCell ref="AE504:AM504"/>
    <mergeCell ref="AE505:AM505"/>
    <mergeCell ref="AE510:AM510"/>
    <mergeCell ref="AE511:AM511"/>
    <mergeCell ref="B508:C508"/>
    <mergeCell ref="D508:J508"/>
    <mergeCell ref="P508:X508"/>
    <mergeCell ref="Y508:AA508"/>
    <mergeCell ref="AB508:AD508"/>
    <mergeCell ref="K509:O509"/>
    <mergeCell ref="K510:O510"/>
    <mergeCell ref="K511:O511"/>
    <mergeCell ref="B507:C507"/>
    <mergeCell ref="D507:J507"/>
    <mergeCell ref="P507:X507"/>
    <mergeCell ref="Y507:AA507"/>
    <mergeCell ref="AB507:AD507"/>
    <mergeCell ref="B506:C506"/>
    <mergeCell ref="D506:J506"/>
    <mergeCell ref="P506:X506"/>
    <mergeCell ref="Y506:AA506"/>
    <mergeCell ref="AB506:AD506"/>
    <mergeCell ref="AE506:AM506"/>
    <mergeCell ref="AE507:AM507"/>
    <mergeCell ref="AE508:AM508"/>
    <mergeCell ref="B511:C511"/>
    <mergeCell ref="D511:J511"/>
    <mergeCell ref="P511:X511"/>
    <mergeCell ref="Y511:AA511"/>
    <mergeCell ref="AB511:AD511"/>
    <mergeCell ref="K513:O513"/>
    <mergeCell ref="K514:O514"/>
    <mergeCell ref="B510:C510"/>
    <mergeCell ref="D510:J510"/>
    <mergeCell ref="P510:X510"/>
    <mergeCell ref="Y510:AA510"/>
    <mergeCell ref="AB510:AD510"/>
    <mergeCell ref="B509:C509"/>
    <mergeCell ref="D509:J509"/>
    <mergeCell ref="P509:X509"/>
    <mergeCell ref="Y509:AA509"/>
    <mergeCell ref="AB509:AD509"/>
    <mergeCell ref="AE515:AM515"/>
    <mergeCell ref="AE516:AM516"/>
    <mergeCell ref="AE517:AM517"/>
    <mergeCell ref="B514:C514"/>
    <mergeCell ref="D514:J514"/>
    <mergeCell ref="P514:X514"/>
    <mergeCell ref="Y514:AA514"/>
    <mergeCell ref="AB514:AD514"/>
    <mergeCell ref="K515:O515"/>
    <mergeCell ref="K516:O516"/>
    <mergeCell ref="K517:O517"/>
    <mergeCell ref="B513:C513"/>
    <mergeCell ref="D513:J513"/>
    <mergeCell ref="P513:X513"/>
    <mergeCell ref="Y513:AA513"/>
    <mergeCell ref="AB513:AD513"/>
    <mergeCell ref="B512:C512"/>
    <mergeCell ref="D512:J512"/>
    <mergeCell ref="P512:X512"/>
    <mergeCell ref="AE509:AM509"/>
    <mergeCell ref="AE518:AM518"/>
    <mergeCell ref="AE519:AM519"/>
    <mergeCell ref="AE520:AM520"/>
    <mergeCell ref="B523:C523"/>
    <mergeCell ref="D523:J523"/>
    <mergeCell ref="P523:X523"/>
    <mergeCell ref="Y523:AA523"/>
    <mergeCell ref="AB523:AD523"/>
    <mergeCell ref="Y512:AA512"/>
    <mergeCell ref="AB512:AD512"/>
    <mergeCell ref="AE512:AM512"/>
    <mergeCell ref="AE513:AM513"/>
    <mergeCell ref="AE514:AM514"/>
    <mergeCell ref="B517:C517"/>
    <mergeCell ref="D517:J517"/>
    <mergeCell ref="P517:X517"/>
    <mergeCell ref="Y517:AA517"/>
    <mergeCell ref="AB517:AD517"/>
    <mergeCell ref="K518:O518"/>
    <mergeCell ref="K519:O519"/>
    <mergeCell ref="K520:O520"/>
    <mergeCell ref="B516:C516"/>
    <mergeCell ref="D516:J516"/>
    <mergeCell ref="P516:X516"/>
    <mergeCell ref="Y516:AA516"/>
    <mergeCell ref="AB516:AD516"/>
    <mergeCell ref="B515:C515"/>
    <mergeCell ref="D515:J515"/>
    <mergeCell ref="P515:X515"/>
    <mergeCell ref="Y515:AA515"/>
    <mergeCell ref="AB515:AD515"/>
    <mergeCell ref="K512:O512"/>
    <mergeCell ref="B519:C519"/>
    <mergeCell ref="D519:J519"/>
    <mergeCell ref="P519:X519"/>
    <mergeCell ref="Y519:AA519"/>
    <mergeCell ref="AB519:AD519"/>
    <mergeCell ref="B518:C518"/>
    <mergeCell ref="D518:J518"/>
    <mergeCell ref="P518:X518"/>
    <mergeCell ref="Y518:AA518"/>
    <mergeCell ref="AB518:AD518"/>
    <mergeCell ref="B522:C522"/>
    <mergeCell ref="D522:J522"/>
    <mergeCell ref="P522:X522"/>
    <mergeCell ref="Y522:AA522"/>
    <mergeCell ref="AB522:AD522"/>
    <mergeCell ref="B521:C521"/>
    <mergeCell ref="D521:J521"/>
    <mergeCell ref="P521:X521"/>
    <mergeCell ref="Y521:AA521"/>
    <mergeCell ref="AB521:AD521"/>
    <mergeCell ref="B526:C526"/>
    <mergeCell ref="D526:J526"/>
    <mergeCell ref="P526:X526"/>
    <mergeCell ref="Y526:AA526"/>
    <mergeCell ref="AB526:AD526"/>
    <mergeCell ref="K527:O527"/>
    <mergeCell ref="K528:O528"/>
    <mergeCell ref="K529:O529"/>
    <mergeCell ref="B525:C525"/>
    <mergeCell ref="D525:J525"/>
    <mergeCell ref="P525:X525"/>
    <mergeCell ref="Y525:AA525"/>
    <mergeCell ref="AB525:AD525"/>
    <mergeCell ref="B524:C524"/>
    <mergeCell ref="D524:J524"/>
    <mergeCell ref="P524:X524"/>
    <mergeCell ref="B520:C520"/>
    <mergeCell ref="D520:J520"/>
    <mergeCell ref="P520:X520"/>
    <mergeCell ref="Y520:AA520"/>
    <mergeCell ref="AB520:AD520"/>
    <mergeCell ref="K521:O521"/>
    <mergeCell ref="K522:O522"/>
    <mergeCell ref="K523:O523"/>
    <mergeCell ref="AE521:AM521"/>
    <mergeCell ref="AE522:AM522"/>
    <mergeCell ref="AE523:AM523"/>
    <mergeCell ref="Y524:AA524"/>
    <mergeCell ref="AB524:AD524"/>
    <mergeCell ref="AE524:AM524"/>
    <mergeCell ref="AE525:AM525"/>
    <mergeCell ref="AE526:AM526"/>
    <mergeCell ref="B529:C529"/>
    <mergeCell ref="D529:J529"/>
    <mergeCell ref="P529:X529"/>
    <mergeCell ref="Y529:AA529"/>
    <mergeCell ref="AB529:AD529"/>
    <mergeCell ref="K530:O530"/>
    <mergeCell ref="K531:O531"/>
    <mergeCell ref="K532:O532"/>
    <mergeCell ref="B528:C528"/>
    <mergeCell ref="D528:J528"/>
    <mergeCell ref="P528:X528"/>
    <mergeCell ref="Y528:AA528"/>
    <mergeCell ref="AB528:AD528"/>
    <mergeCell ref="B527:C527"/>
    <mergeCell ref="D527:J527"/>
    <mergeCell ref="P527:X527"/>
    <mergeCell ref="Y527:AA527"/>
    <mergeCell ref="AB527:AD527"/>
    <mergeCell ref="K524:O524"/>
    <mergeCell ref="K525:O525"/>
    <mergeCell ref="K526:O526"/>
    <mergeCell ref="AE527:AM527"/>
    <mergeCell ref="AE528:AM528"/>
    <mergeCell ref="AE529:AM529"/>
    <mergeCell ref="AE534:AM534"/>
    <mergeCell ref="AE535:AM535"/>
    <mergeCell ref="B532:C532"/>
    <mergeCell ref="D532:J532"/>
    <mergeCell ref="P532:X532"/>
    <mergeCell ref="Y532:AA532"/>
    <mergeCell ref="AB532:AD532"/>
    <mergeCell ref="K533:O533"/>
    <mergeCell ref="K534:O534"/>
    <mergeCell ref="K535:O535"/>
    <mergeCell ref="B531:C531"/>
    <mergeCell ref="D531:J531"/>
    <mergeCell ref="P531:X531"/>
    <mergeCell ref="Y531:AA531"/>
    <mergeCell ref="AB531:AD531"/>
    <mergeCell ref="B530:C530"/>
    <mergeCell ref="D530:J530"/>
    <mergeCell ref="P530:X530"/>
    <mergeCell ref="Y530:AA530"/>
    <mergeCell ref="AB530:AD530"/>
    <mergeCell ref="AE530:AM530"/>
    <mergeCell ref="AE531:AM531"/>
    <mergeCell ref="AE532:AM532"/>
    <mergeCell ref="B535:C535"/>
    <mergeCell ref="D535:J535"/>
    <mergeCell ref="P535:X535"/>
    <mergeCell ref="Y535:AA535"/>
    <mergeCell ref="AB535:AD535"/>
    <mergeCell ref="K537:O537"/>
    <mergeCell ref="K538:O538"/>
    <mergeCell ref="B534:C534"/>
    <mergeCell ref="D534:J534"/>
    <mergeCell ref="P534:X534"/>
    <mergeCell ref="Y534:AA534"/>
    <mergeCell ref="AB534:AD534"/>
    <mergeCell ref="B533:C533"/>
    <mergeCell ref="D533:J533"/>
    <mergeCell ref="P533:X533"/>
    <mergeCell ref="Y533:AA533"/>
    <mergeCell ref="AB533:AD533"/>
    <mergeCell ref="AE539:AM539"/>
    <mergeCell ref="AE540:AM540"/>
    <mergeCell ref="AE541:AM541"/>
    <mergeCell ref="B538:C538"/>
    <mergeCell ref="D538:J538"/>
    <mergeCell ref="P538:X538"/>
    <mergeCell ref="Y538:AA538"/>
    <mergeCell ref="AB538:AD538"/>
    <mergeCell ref="K539:O539"/>
    <mergeCell ref="K540:O540"/>
    <mergeCell ref="K541:O541"/>
    <mergeCell ref="B537:C537"/>
    <mergeCell ref="D537:J537"/>
    <mergeCell ref="P537:X537"/>
    <mergeCell ref="Y537:AA537"/>
    <mergeCell ref="AB537:AD537"/>
    <mergeCell ref="B536:C536"/>
    <mergeCell ref="D536:J536"/>
    <mergeCell ref="P536:X536"/>
    <mergeCell ref="AE533:AM533"/>
    <mergeCell ref="AE542:AM542"/>
    <mergeCell ref="AE543:AM543"/>
    <mergeCell ref="AE544:AM544"/>
    <mergeCell ref="B547:C547"/>
    <mergeCell ref="D547:J547"/>
    <mergeCell ref="P547:X547"/>
    <mergeCell ref="Y547:AA547"/>
    <mergeCell ref="AB547:AD547"/>
    <mergeCell ref="Y536:AA536"/>
    <mergeCell ref="AB536:AD536"/>
    <mergeCell ref="AE536:AM536"/>
    <mergeCell ref="AE537:AM537"/>
    <mergeCell ref="AE538:AM538"/>
    <mergeCell ref="B541:C541"/>
    <mergeCell ref="D541:J541"/>
    <mergeCell ref="P541:X541"/>
    <mergeCell ref="Y541:AA541"/>
    <mergeCell ref="AB541:AD541"/>
    <mergeCell ref="K542:O542"/>
    <mergeCell ref="K543:O543"/>
    <mergeCell ref="K544:O544"/>
    <mergeCell ref="B540:C540"/>
    <mergeCell ref="D540:J540"/>
    <mergeCell ref="P540:X540"/>
    <mergeCell ref="Y540:AA540"/>
    <mergeCell ref="AB540:AD540"/>
    <mergeCell ref="B539:C539"/>
    <mergeCell ref="D539:J539"/>
    <mergeCell ref="P539:X539"/>
    <mergeCell ref="Y539:AA539"/>
    <mergeCell ref="AB539:AD539"/>
    <mergeCell ref="K536:O536"/>
    <mergeCell ref="B543:C543"/>
    <mergeCell ref="D543:J543"/>
    <mergeCell ref="P543:X543"/>
    <mergeCell ref="Y543:AA543"/>
    <mergeCell ref="AB543:AD543"/>
    <mergeCell ref="B542:C542"/>
    <mergeCell ref="D542:J542"/>
    <mergeCell ref="P542:X542"/>
    <mergeCell ref="Y542:AA542"/>
    <mergeCell ref="AB542:AD542"/>
    <mergeCell ref="B546:C546"/>
    <mergeCell ref="D546:J546"/>
    <mergeCell ref="P546:X546"/>
    <mergeCell ref="Y546:AA546"/>
    <mergeCell ref="AB546:AD546"/>
    <mergeCell ref="B545:C545"/>
    <mergeCell ref="D545:J545"/>
    <mergeCell ref="P545:X545"/>
    <mergeCell ref="Y545:AA545"/>
    <mergeCell ref="AB545:AD545"/>
    <mergeCell ref="B550:C550"/>
    <mergeCell ref="D550:J550"/>
    <mergeCell ref="P550:X550"/>
    <mergeCell ref="Y550:AA550"/>
    <mergeCell ref="AB550:AD550"/>
    <mergeCell ref="K551:O551"/>
    <mergeCell ref="K552:O552"/>
    <mergeCell ref="K553:O553"/>
    <mergeCell ref="B549:C549"/>
    <mergeCell ref="D549:J549"/>
    <mergeCell ref="P549:X549"/>
    <mergeCell ref="Y549:AA549"/>
    <mergeCell ref="AB549:AD549"/>
    <mergeCell ref="B548:C548"/>
    <mergeCell ref="D548:J548"/>
    <mergeCell ref="P548:X548"/>
    <mergeCell ref="B544:C544"/>
    <mergeCell ref="D544:J544"/>
    <mergeCell ref="P544:X544"/>
    <mergeCell ref="Y544:AA544"/>
    <mergeCell ref="AB544:AD544"/>
    <mergeCell ref="K545:O545"/>
    <mergeCell ref="K546:O546"/>
    <mergeCell ref="K547:O547"/>
    <mergeCell ref="AE545:AM545"/>
    <mergeCell ref="AE546:AM546"/>
    <mergeCell ref="AE547:AM547"/>
    <mergeCell ref="Y548:AA548"/>
    <mergeCell ref="AB548:AD548"/>
    <mergeCell ref="AE548:AM548"/>
    <mergeCell ref="AE549:AM549"/>
    <mergeCell ref="AE550:AM550"/>
    <mergeCell ref="B553:C553"/>
    <mergeCell ref="D553:J553"/>
    <mergeCell ref="P553:X553"/>
    <mergeCell ref="Y553:AA553"/>
    <mergeCell ref="AB553:AD553"/>
    <mergeCell ref="K554:O554"/>
    <mergeCell ref="K555:O555"/>
    <mergeCell ref="K556:O556"/>
    <mergeCell ref="B552:C552"/>
    <mergeCell ref="D552:J552"/>
    <mergeCell ref="P552:X552"/>
    <mergeCell ref="Y552:AA552"/>
    <mergeCell ref="AB552:AD552"/>
    <mergeCell ref="B551:C551"/>
    <mergeCell ref="D551:J551"/>
    <mergeCell ref="P551:X551"/>
    <mergeCell ref="Y551:AA551"/>
    <mergeCell ref="AB551:AD551"/>
    <mergeCell ref="K548:O548"/>
    <mergeCell ref="K549:O549"/>
    <mergeCell ref="K550:O550"/>
    <mergeCell ref="AE551:AM551"/>
    <mergeCell ref="AE552:AM552"/>
    <mergeCell ref="AE553:AM553"/>
    <mergeCell ref="AE558:AM558"/>
    <mergeCell ref="AE559:AM559"/>
    <mergeCell ref="B556:C556"/>
    <mergeCell ref="D556:J556"/>
    <mergeCell ref="P556:X556"/>
    <mergeCell ref="Y556:AA556"/>
    <mergeCell ref="AB556:AD556"/>
    <mergeCell ref="K557:O557"/>
    <mergeCell ref="K558:O558"/>
    <mergeCell ref="K559:O559"/>
    <mergeCell ref="B555:C555"/>
    <mergeCell ref="D555:J555"/>
    <mergeCell ref="P555:X555"/>
    <mergeCell ref="Y555:AA555"/>
    <mergeCell ref="AB555:AD555"/>
    <mergeCell ref="B554:C554"/>
    <mergeCell ref="D554:J554"/>
    <mergeCell ref="P554:X554"/>
    <mergeCell ref="Y554:AA554"/>
    <mergeCell ref="AB554:AD554"/>
    <mergeCell ref="AE554:AM554"/>
    <mergeCell ref="AE555:AM555"/>
    <mergeCell ref="AE556:AM556"/>
    <mergeCell ref="B559:C559"/>
    <mergeCell ref="D559:J559"/>
    <mergeCell ref="P559:X559"/>
    <mergeCell ref="Y559:AA559"/>
    <mergeCell ref="AB559:AD559"/>
    <mergeCell ref="K561:O561"/>
    <mergeCell ref="K562:O562"/>
    <mergeCell ref="B558:C558"/>
    <mergeCell ref="D558:J558"/>
    <mergeCell ref="P558:X558"/>
    <mergeCell ref="Y558:AA558"/>
    <mergeCell ref="AB558:AD558"/>
    <mergeCell ref="B557:C557"/>
    <mergeCell ref="D557:J557"/>
    <mergeCell ref="P557:X557"/>
    <mergeCell ref="Y557:AA557"/>
    <mergeCell ref="AB557:AD557"/>
    <mergeCell ref="AE563:AM563"/>
    <mergeCell ref="AE564:AM564"/>
    <mergeCell ref="AE565:AM565"/>
    <mergeCell ref="B562:C562"/>
    <mergeCell ref="D562:J562"/>
    <mergeCell ref="P562:X562"/>
    <mergeCell ref="Y562:AA562"/>
    <mergeCell ref="AB562:AD562"/>
    <mergeCell ref="K563:O563"/>
    <mergeCell ref="K564:O564"/>
    <mergeCell ref="K565:O565"/>
    <mergeCell ref="B561:C561"/>
    <mergeCell ref="D561:J561"/>
    <mergeCell ref="P561:X561"/>
    <mergeCell ref="Y561:AA561"/>
    <mergeCell ref="AB561:AD561"/>
    <mergeCell ref="B560:C560"/>
    <mergeCell ref="D560:J560"/>
    <mergeCell ref="P560:X560"/>
    <mergeCell ref="AE557:AM557"/>
    <mergeCell ref="AE566:AM566"/>
    <mergeCell ref="AE567:AM567"/>
    <mergeCell ref="AE568:AM568"/>
    <mergeCell ref="B571:C571"/>
    <mergeCell ref="D571:J571"/>
    <mergeCell ref="P571:X571"/>
    <mergeCell ref="Y571:AA571"/>
    <mergeCell ref="AB571:AD571"/>
    <mergeCell ref="Y560:AA560"/>
    <mergeCell ref="AB560:AD560"/>
    <mergeCell ref="AE560:AM560"/>
    <mergeCell ref="AE561:AM561"/>
    <mergeCell ref="AE562:AM562"/>
    <mergeCell ref="B565:C565"/>
    <mergeCell ref="D565:J565"/>
    <mergeCell ref="P565:X565"/>
    <mergeCell ref="Y565:AA565"/>
    <mergeCell ref="AB565:AD565"/>
    <mergeCell ref="K566:O566"/>
    <mergeCell ref="K567:O567"/>
    <mergeCell ref="K568:O568"/>
    <mergeCell ref="B564:C564"/>
    <mergeCell ref="D564:J564"/>
    <mergeCell ref="P564:X564"/>
    <mergeCell ref="Y564:AA564"/>
    <mergeCell ref="AB564:AD564"/>
    <mergeCell ref="B563:C563"/>
    <mergeCell ref="D563:J563"/>
    <mergeCell ref="P563:X563"/>
    <mergeCell ref="Y563:AA563"/>
    <mergeCell ref="AB563:AD563"/>
    <mergeCell ref="K560:O560"/>
    <mergeCell ref="B567:C567"/>
    <mergeCell ref="D567:J567"/>
    <mergeCell ref="P567:X567"/>
    <mergeCell ref="Y567:AA567"/>
    <mergeCell ref="AB567:AD567"/>
    <mergeCell ref="B566:C566"/>
    <mergeCell ref="D566:J566"/>
    <mergeCell ref="P566:X566"/>
    <mergeCell ref="Y566:AA566"/>
    <mergeCell ref="AB566:AD566"/>
    <mergeCell ref="B570:C570"/>
    <mergeCell ref="D570:J570"/>
    <mergeCell ref="P570:X570"/>
    <mergeCell ref="Y570:AA570"/>
    <mergeCell ref="AB570:AD570"/>
    <mergeCell ref="B569:C569"/>
    <mergeCell ref="D569:J569"/>
    <mergeCell ref="P569:X569"/>
    <mergeCell ref="Y569:AA569"/>
    <mergeCell ref="AB569:AD569"/>
    <mergeCell ref="B574:C574"/>
    <mergeCell ref="D574:J574"/>
    <mergeCell ref="P574:X574"/>
    <mergeCell ref="Y574:AA574"/>
    <mergeCell ref="AB574:AD574"/>
    <mergeCell ref="K575:O575"/>
    <mergeCell ref="K576:O576"/>
    <mergeCell ref="K577:O577"/>
    <mergeCell ref="B573:C573"/>
    <mergeCell ref="D573:J573"/>
    <mergeCell ref="P573:X573"/>
    <mergeCell ref="Y573:AA573"/>
    <mergeCell ref="AB573:AD573"/>
    <mergeCell ref="B572:C572"/>
    <mergeCell ref="D572:J572"/>
    <mergeCell ref="P572:X572"/>
    <mergeCell ref="B568:C568"/>
    <mergeCell ref="D568:J568"/>
    <mergeCell ref="P568:X568"/>
    <mergeCell ref="Y568:AA568"/>
    <mergeCell ref="AB568:AD568"/>
    <mergeCell ref="K569:O569"/>
    <mergeCell ref="K570:O570"/>
    <mergeCell ref="K571:O571"/>
    <mergeCell ref="AE569:AM569"/>
    <mergeCell ref="AE570:AM570"/>
    <mergeCell ref="AE571:AM571"/>
    <mergeCell ref="Y572:AA572"/>
    <mergeCell ref="AB572:AD572"/>
    <mergeCell ref="AE572:AM572"/>
    <mergeCell ref="AE573:AM573"/>
    <mergeCell ref="AE574:AM574"/>
    <mergeCell ref="B577:C577"/>
    <mergeCell ref="D577:J577"/>
    <mergeCell ref="P577:X577"/>
    <mergeCell ref="Y577:AA577"/>
    <mergeCell ref="AB577:AD577"/>
    <mergeCell ref="K578:O578"/>
    <mergeCell ref="K579:O579"/>
    <mergeCell ref="K580:O580"/>
    <mergeCell ref="B576:C576"/>
    <mergeCell ref="D576:J576"/>
    <mergeCell ref="P576:X576"/>
    <mergeCell ref="Y576:AA576"/>
    <mergeCell ref="AB576:AD576"/>
    <mergeCell ref="B575:C575"/>
    <mergeCell ref="D575:J575"/>
    <mergeCell ref="P575:X575"/>
    <mergeCell ref="Y575:AA575"/>
    <mergeCell ref="AB575:AD575"/>
    <mergeCell ref="K572:O572"/>
    <mergeCell ref="K573:O573"/>
    <mergeCell ref="K574:O574"/>
    <mergeCell ref="AE575:AM575"/>
    <mergeCell ref="AE576:AM576"/>
    <mergeCell ref="AE577:AM577"/>
    <mergeCell ref="AE582:AM582"/>
    <mergeCell ref="AE583:AM583"/>
    <mergeCell ref="B580:C580"/>
    <mergeCell ref="D580:J580"/>
    <mergeCell ref="P580:X580"/>
    <mergeCell ref="Y580:AA580"/>
    <mergeCell ref="AB580:AD580"/>
    <mergeCell ref="K581:O581"/>
    <mergeCell ref="K582:O582"/>
    <mergeCell ref="K583:O583"/>
    <mergeCell ref="B579:C579"/>
    <mergeCell ref="D579:J579"/>
    <mergeCell ref="P579:X579"/>
    <mergeCell ref="Y579:AA579"/>
    <mergeCell ref="AB579:AD579"/>
    <mergeCell ref="B578:C578"/>
    <mergeCell ref="D578:J578"/>
    <mergeCell ref="P578:X578"/>
    <mergeCell ref="Y578:AA578"/>
    <mergeCell ref="AB578:AD578"/>
    <mergeCell ref="AE578:AM578"/>
    <mergeCell ref="AE579:AM579"/>
    <mergeCell ref="AE580:AM580"/>
    <mergeCell ref="B583:C583"/>
    <mergeCell ref="D583:J583"/>
    <mergeCell ref="P583:X583"/>
    <mergeCell ref="Y583:AA583"/>
    <mergeCell ref="AB583:AD583"/>
    <mergeCell ref="K585:O585"/>
    <mergeCell ref="K586:O586"/>
    <mergeCell ref="B582:C582"/>
    <mergeCell ref="D582:J582"/>
    <mergeCell ref="P582:X582"/>
    <mergeCell ref="Y582:AA582"/>
    <mergeCell ref="AB582:AD582"/>
    <mergeCell ref="B581:C581"/>
    <mergeCell ref="D581:J581"/>
    <mergeCell ref="P581:X581"/>
    <mergeCell ref="Y581:AA581"/>
    <mergeCell ref="AB581:AD581"/>
    <mergeCell ref="AE587:AM587"/>
    <mergeCell ref="AE588:AM588"/>
    <mergeCell ref="AE589:AM589"/>
    <mergeCell ref="B586:C586"/>
    <mergeCell ref="D586:J586"/>
    <mergeCell ref="P586:X586"/>
    <mergeCell ref="Y586:AA586"/>
    <mergeCell ref="AB586:AD586"/>
    <mergeCell ref="K587:O587"/>
    <mergeCell ref="K588:O588"/>
    <mergeCell ref="K589:O589"/>
    <mergeCell ref="B585:C585"/>
    <mergeCell ref="D585:J585"/>
    <mergeCell ref="P585:X585"/>
    <mergeCell ref="Y585:AA585"/>
    <mergeCell ref="AB585:AD585"/>
    <mergeCell ref="B584:C584"/>
    <mergeCell ref="D584:J584"/>
    <mergeCell ref="P584:X584"/>
    <mergeCell ref="AE581:AM581"/>
    <mergeCell ref="AE590:AM590"/>
    <mergeCell ref="AE591:AM591"/>
    <mergeCell ref="AE592:AM592"/>
    <mergeCell ref="B595:C595"/>
    <mergeCell ref="D595:J595"/>
    <mergeCell ref="P595:X595"/>
    <mergeCell ref="Y595:AA595"/>
    <mergeCell ref="AB595:AD595"/>
    <mergeCell ref="Y584:AA584"/>
    <mergeCell ref="AB584:AD584"/>
    <mergeCell ref="AE584:AM584"/>
    <mergeCell ref="AE585:AM585"/>
    <mergeCell ref="AE586:AM586"/>
    <mergeCell ref="B589:C589"/>
    <mergeCell ref="D589:J589"/>
    <mergeCell ref="P589:X589"/>
    <mergeCell ref="Y589:AA589"/>
    <mergeCell ref="AB589:AD589"/>
    <mergeCell ref="K590:O590"/>
    <mergeCell ref="K591:O591"/>
    <mergeCell ref="K592:O592"/>
    <mergeCell ref="B588:C588"/>
    <mergeCell ref="D588:J588"/>
    <mergeCell ref="P588:X588"/>
    <mergeCell ref="Y588:AA588"/>
    <mergeCell ref="AB588:AD588"/>
    <mergeCell ref="B587:C587"/>
    <mergeCell ref="D587:J587"/>
    <mergeCell ref="P587:X587"/>
    <mergeCell ref="Y587:AA587"/>
    <mergeCell ref="AB587:AD587"/>
    <mergeCell ref="K584:O584"/>
    <mergeCell ref="B591:C591"/>
    <mergeCell ref="D591:J591"/>
    <mergeCell ref="P591:X591"/>
    <mergeCell ref="Y591:AA591"/>
    <mergeCell ref="AB591:AD591"/>
    <mergeCell ref="B590:C590"/>
    <mergeCell ref="D590:J590"/>
    <mergeCell ref="P590:X590"/>
    <mergeCell ref="Y590:AA590"/>
    <mergeCell ref="AB590:AD590"/>
    <mergeCell ref="B594:C594"/>
    <mergeCell ref="D594:J594"/>
    <mergeCell ref="P594:X594"/>
    <mergeCell ref="Y594:AA594"/>
    <mergeCell ref="AB594:AD594"/>
    <mergeCell ref="B593:C593"/>
    <mergeCell ref="D593:J593"/>
    <mergeCell ref="P593:X593"/>
    <mergeCell ref="Y593:AA593"/>
    <mergeCell ref="AB593:AD593"/>
    <mergeCell ref="B598:C598"/>
    <mergeCell ref="D598:J598"/>
    <mergeCell ref="P598:X598"/>
    <mergeCell ref="Y598:AA598"/>
    <mergeCell ref="AB598:AD598"/>
    <mergeCell ref="K599:O599"/>
    <mergeCell ref="K600:O600"/>
    <mergeCell ref="K601:O601"/>
    <mergeCell ref="B597:C597"/>
    <mergeCell ref="D597:J597"/>
    <mergeCell ref="P597:X597"/>
    <mergeCell ref="Y597:AA597"/>
    <mergeCell ref="AB597:AD597"/>
    <mergeCell ref="B596:C596"/>
    <mergeCell ref="D596:J596"/>
    <mergeCell ref="P596:X596"/>
    <mergeCell ref="B592:C592"/>
    <mergeCell ref="D592:J592"/>
    <mergeCell ref="P592:X592"/>
    <mergeCell ref="Y592:AA592"/>
    <mergeCell ref="AB592:AD592"/>
    <mergeCell ref="K593:O593"/>
    <mergeCell ref="K594:O594"/>
    <mergeCell ref="K595:O595"/>
    <mergeCell ref="AE593:AM593"/>
    <mergeCell ref="AE594:AM594"/>
    <mergeCell ref="AE595:AM595"/>
    <mergeCell ref="Y596:AA596"/>
    <mergeCell ref="AB596:AD596"/>
    <mergeCell ref="AE596:AM596"/>
    <mergeCell ref="AE597:AM597"/>
    <mergeCell ref="AE598:AM598"/>
    <mergeCell ref="B601:C601"/>
    <mergeCell ref="D601:J601"/>
    <mergeCell ref="P601:X601"/>
    <mergeCell ref="Y601:AA601"/>
    <mergeCell ref="AB601:AD601"/>
    <mergeCell ref="K602:O602"/>
    <mergeCell ref="K603:O603"/>
    <mergeCell ref="K604:O604"/>
    <mergeCell ref="B600:C600"/>
    <mergeCell ref="D600:J600"/>
    <mergeCell ref="P600:X600"/>
    <mergeCell ref="Y600:AA600"/>
    <mergeCell ref="AB600:AD600"/>
    <mergeCell ref="B599:C599"/>
    <mergeCell ref="D599:J599"/>
    <mergeCell ref="P599:X599"/>
    <mergeCell ref="Y599:AA599"/>
    <mergeCell ref="AB599:AD599"/>
    <mergeCell ref="K596:O596"/>
    <mergeCell ref="K597:O597"/>
    <mergeCell ref="K598:O598"/>
    <mergeCell ref="AE599:AM599"/>
    <mergeCell ref="AE600:AM600"/>
    <mergeCell ref="AE601:AM601"/>
    <mergeCell ref="AE606:AM606"/>
    <mergeCell ref="AE607:AM607"/>
    <mergeCell ref="B604:C604"/>
    <mergeCell ref="D604:J604"/>
    <mergeCell ref="P604:X604"/>
    <mergeCell ref="Y604:AA604"/>
    <mergeCell ref="AB604:AD604"/>
    <mergeCell ref="K605:O605"/>
    <mergeCell ref="K606:O606"/>
    <mergeCell ref="K607:O607"/>
    <mergeCell ref="B603:C603"/>
    <mergeCell ref="D603:J603"/>
    <mergeCell ref="P603:X603"/>
    <mergeCell ref="Y603:AA603"/>
    <mergeCell ref="AB603:AD603"/>
    <mergeCell ref="B602:C602"/>
    <mergeCell ref="D602:J602"/>
    <mergeCell ref="P602:X602"/>
    <mergeCell ref="Y602:AA602"/>
    <mergeCell ref="AB602:AD602"/>
    <mergeCell ref="AE602:AM602"/>
    <mergeCell ref="AE603:AM603"/>
    <mergeCell ref="AE604:AM604"/>
    <mergeCell ref="B607:C607"/>
    <mergeCell ref="D607:J607"/>
    <mergeCell ref="P607:X607"/>
    <mergeCell ref="Y607:AA607"/>
    <mergeCell ref="AB607:AD607"/>
    <mergeCell ref="K609:O609"/>
    <mergeCell ref="K610:O610"/>
    <mergeCell ref="B606:C606"/>
    <mergeCell ref="D606:J606"/>
    <mergeCell ref="P606:X606"/>
    <mergeCell ref="Y606:AA606"/>
    <mergeCell ref="AB606:AD606"/>
    <mergeCell ref="B605:C605"/>
    <mergeCell ref="D605:J605"/>
    <mergeCell ref="P605:X605"/>
    <mergeCell ref="Y605:AA605"/>
    <mergeCell ref="AB605:AD605"/>
    <mergeCell ref="AE611:AM611"/>
    <mergeCell ref="AE612:AM612"/>
    <mergeCell ref="AE613:AM613"/>
    <mergeCell ref="B610:C610"/>
    <mergeCell ref="D610:J610"/>
    <mergeCell ref="P610:X610"/>
    <mergeCell ref="Y610:AA610"/>
    <mergeCell ref="AB610:AD610"/>
    <mergeCell ref="K611:O611"/>
    <mergeCell ref="K612:O612"/>
    <mergeCell ref="K613:O613"/>
    <mergeCell ref="B609:C609"/>
    <mergeCell ref="D609:J609"/>
    <mergeCell ref="P609:X609"/>
    <mergeCell ref="Y609:AA609"/>
    <mergeCell ref="AB609:AD609"/>
    <mergeCell ref="B608:C608"/>
    <mergeCell ref="D608:J608"/>
    <mergeCell ref="P608:X608"/>
    <mergeCell ref="AE605:AM605"/>
    <mergeCell ref="AE614:AM614"/>
    <mergeCell ref="AE615:AM615"/>
    <mergeCell ref="AE616:AM616"/>
    <mergeCell ref="B619:C619"/>
    <mergeCell ref="D619:J619"/>
    <mergeCell ref="P619:X619"/>
    <mergeCell ref="Y619:AA619"/>
    <mergeCell ref="AB619:AD619"/>
    <mergeCell ref="Y608:AA608"/>
    <mergeCell ref="AB608:AD608"/>
    <mergeCell ref="AE608:AM608"/>
    <mergeCell ref="AE609:AM609"/>
    <mergeCell ref="AE610:AM610"/>
    <mergeCell ref="B613:C613"/>
    <mergeCell ref="D613:J613"/>
    <mergeCell ref="P613:X613"/>
    <mergeCell ref="Y613:AA613"/>
    <mergeCell ref="AB613:AD613"/>
    <mergeCell ref="K614:O614"/>
    <mergeCell ref="K615:O615"/>
    <mergeCell ref="K616:O616"/>
    <mergeCell ref="B612:C612"/>
    <mergeCell ref="D612:J612"/>
    <mergeCell ref="P612:X612"/>
    <mergeCell ref="Y612:AA612"/>
    <mergeCell ref="AB612:AD612"/>
    <mergeCell ref="B611:C611"/>
    <mergeCell ref="D611:J611"/>
    <mergeCell ref="P611:X611"/>
    <mergeCell ref="Y611:AA611"/>
    <mergeCell ref="AB611:AD611"/>
    <mergeCell ref="K608:O608"/>
    <mergeCell ref="B615:C615"/>
    <mergeCell ref="D615:J615"/>
    <mergeCell ref="P615:X615"/>
    <mergeCell ref="Y615:AA615"/>
    <mergeCell ref="AB615:AD615"/>
    <mergeCell ref="B614:C614"/>
    <mergeCell ref="D614:J614"/>
    <mergeCell ref="P614:X614"/>
    <mergeCell ref="Y614:AA614"/>
    <mergeCell ref="AB614:AD614"/>
    <mergeCell ref="B618:C618"/>
    <mergeCell ref="D618:J618"/>
    <mergeCell ref="P618:X618"/>
    <mergeCell ref="Y618:AA618"/>
    <mergeCell ref="AB618:AD618"/>
    <mergeCell ref="B617:C617"/>
    <mergeCell ref="D617:J617"/>
    <mergeCell ref="P617:X617"/>
    <mergeCell ref="Y617:AA617"/>
    <mergeCell ref="AB617:AD617"/>
    <mergeCell ref="B622:C622"/>
    <mergeCell ref="D622:J622"/>
    <mergeCell ref="P622:X622"/>
    <mergeCell ref="Y622:AA622"/>
    <mergeCell ref="AB622:AD622"/>
    <mergeCell ref="K623:O623"/>
    <mergeCell ref="K624:O624"/>
    <mergeCell ref="K625:O625"/>
    <mergeCell ref="B621:C621"/>
    <mergeCell ref="D621:J621"/>
    <mergeCell ref="P621:X621"/>
    <mergeCell ref="Y621:AA621"/>
    <mergeCell ref="AB621:AD621"/>
    <mergeCell ref="B620:C620"/>
    <mergeCell ref="D620:J620"/>
    <mergeCell ref="P620:X620"/>
    <mergeCell ref="B616:C616"/>
    <mergeCell ref="D616:J616"/>
    <mergeCell ref="P616:X616"/>
    <mergeCell ref="Y616:AA616"/>
    <mergeCell ref="AB616:AD616"/>
    <mergeCell ref="K617:O617"/>
    <mergeCell ref="K618:O618"/>
    <mergeCell ref="K619:O619"/>
    <mergeCell ref="AE617:AM617"/>
    <mergeCell ref="AE618:AM618"/>
    <mergeCell ref="AE619:AM619"/>
    <mergeCell ref="Y620:AA620"/>
    <mergeCell ref="AB620:AD620"/>
    <mergeCell ref="AE620:AM620"/>
    <mergeCell ref="AE621:AM621"/>
    <mergeCell ref="AE622:AM622"/>
    <mergeCell ref="B625:C625"/>
    <mergeCell ref="D625:J625"/>
    <mergeCell ref="P625:X625"/>
    <mergeCell ref="Y625:AA625"/>
    <mergeCell ref="AB625:AD625"/>
    <mergeCell ref="K626:O626"/>
    <mergeCell ref="K627:O627"/>
    <mergeCell ref="K628:O628"/>
    <mergeCell ref="B624:C624"/>
    <mergeCell ref="D624:J624"/>
    <mergeCell ref="P624:X624"/>
    <mergeCell ref="Y624:AA624"/>
    <mergeCell ref="AB624:AD624"/>
    <mergeCell ref="B623:C623"/>
    <mergeCell ref="D623:J623"/>
    <mergeCell ref="P623:X623"/>
    <mergeCell ref="Y623:AA623"/>
    <mergeCell ref="AB623:AD623"/>
    <mergeCell ref="K620:O620"/>
    <mergeCell ref="K621:O621"/>
    <mergeCell ref="K622:O622"/>
    <mergeCell ref="AE623:AM623"/>
    <mergeCell ref="AE624:AM624"/>
    <mergeCell ref="AE625:AM625"/>
    <mergeCell ref="AE630:AM630"/>
    <mergeCell ref="AE631:AM631"/>
    <mergeCell ref="B628:C628"/>
    <mergeCell ref="D628:J628"/>
    <mergeCell ref="P628:X628"/>
    <mergeCell ref="Y628:AA628"/>
    <mergeCell ref="AB628:AD628"/>
    <mergeCell ref="K629:O629"/>
    <mergeCell ref="K630:O630"/>
    <mergeCell ref="K631:O631"/>
    <mergeCell ref="B627:C627"/>
    <mergeCell ref="D627:J627"/>
    <mergeCell ref="P627:X627"/>
    <mergeCell ref="Y627:AA627"/>
    <mergeCell ref="AB627:AD627"/>
    <mergeCell ref="B626:C626"/>
    <mergeCell ref="D626:J626"/>
    <mergeCell ref="P626:X626"/>
    <mergeCell ref="Y626:AA626"/>
    <mergeCell ref="AB626:AD626"/>
    <mergeCell ref="AE626:AM626"/>
    <mergeCell ref="AE627:AM627"/>
    <mergeCell ref="AE628:AM628"/>
    <mergeCell ref="B631:C631"/>
    <mergeCell ref="D631:J631"/>
    <mergeCell ref="P631:X631"/>
    <mergeCell ref="Y631:AA631"/>
    <mergeCell ref="AB631:AD631"/>
    <mergeCell ref="K633:O633"/>
    <mergeCell ref="K634:O634"/>
    <mergeCell ref="B630:C630"/>
    <mergeCell ref="D630:J630"/>
    <mergeCell ref="P630:X630"/>
    <mergeCell ref="Y630:AA630"/>
    <mergeCell ref="AB630:AD630"/>
    <mergeCell ref="B629:C629"/>
    <mergeCell ref="D629:J629"/>
    <mergeCell ref="P629:X629"/>
    <mergeCell ref="Y629:AA629"/>
    <mergeCell ref="AB629:AD629"/>
    <mergeCell ref="AE635:AM635"/>
    <mergeCell ref="AE636:AM636"/>
    <mergeCell ref="AE637:AM637"/>
    <mergeCell ref="B634:C634"/>
    <mergeCell ref="D634:J634"/>
    <mergeCell ref="P634:X634"/>
    <mergeCell ref="Y634:AA634"/>
    <mergeCell ref="AB634:AD634"/>
    <mergeCell ref="K635:O635"/>
    <mergeCell ref="K636:O636"/>
    <mergeCell ref="K637:O637"/>
    <mergeCell ref="B633:C633"/>
    <mergeCell ref="D633:J633"/>
    <mergeCell ref="P633:X633"/>
    <mergeCell ref="Y633:AA633"/>
    <mergeCell ref="AB633:AD633"/>
    <mergeCell ref="B632:C632"/>
    <mergeCell ref="D632:J632"/>
    <mergeCell ref="P632:X632"/>
    <mergeCell ref="AE629:AM629"/>
    <mergeCell ref="AE638:AM638"/>
    <mergeCell ref="AE639:AM639"/>
    <mergeCell ref="AE640:AM640"/>
    <mergeCell ref="B643:C643"/>
    <mergeCell ref="D643:J643"/>
    <mergeCell ref="P643:X643"/>
    <mergeCell ref="Y643:AA643"/>
    <mergeCell ref="AB643:AD643"/>
    <mergeCell ref="Y632:AA632"/>
    <mergeCell ref="AB632:AD632"/>
    <mergeCell ref="AE632:AM632"/>
    <mergeCell ref="AE633:AM633"/>
    <mergeCell ref="AE634:AM634"/>
    <mergeCell ref="B637:C637"/>
    <mergeCell ref="D637:J637"/>
    <mergeCell ref="P637:X637"/>
    <mergeCell ref="Y637:AA637"/>
    <mergeCell ref="AB637:AD637"/>
    <mergeCell ref="K638:O638"/>
    <mergeCell ref="K639:O639"/>
    <mergeCell ref="K640:O640"/>
    <mergeCell ref="B636:C636"/>
    <mergeCell ref="D636:J636"/>
    <mergeCell ref="P636:X636"/>
    <mergeCell ref="Y636:AA636"/>
    <mergeCell ref="AB636:AD636"/>
    <mergeCell ref="B635:C635"/>
    <mergeCell ref="D635:J635"/>
    <mergeCell ref="P635:X635"/>
    <mergeCell ref="Y635:AA635"/>
    <mergeCell ref="AB635:AD635"/>
    <mergeCell ref="K632:O632"/>
    <mergeCell ref="B639:C639"/>
    <mergeCell ref="D639:J639"/>
    <mergeCell ref="P639:X639"/>
    <mergeCell ref="Y639:AA639"/>
    <mergeCell ref="AB639:AD639"/>
    <mergeCell ref="B638:C638"/>
    <mergeCell ref="D638:J638"/>
    <mergeCell ref="P638:X638"/>
    <mergeCell ref="Y638:AA638"/>
    <mergeCell ref="AB638:AD638"/>
    <mergeCell ref="B642:C642"/>
    <mergeCell ref="D642:J642"/>
    <mergeCell ref="P642:X642"/>
    <mergeCell ref="Y642:AA642"/>
    <mergeCell ref="AB642:AD642"/>
    <mergeCell ref="B641:C641"/>
    <mergeCell ref="D641:J641"/>
    <mergeCell ref="P641:X641"/>
    <mergeCell ref="Y641:AA641"/>
    <mergeCell ref="AB641:AD641"/>
    <mergeCell ref="B646:C646"/>
    <mergeCell ref="D646:J646"/>
    <mergeCell ref="P646:X646"/>
    <mergeCell ref="Y646:AA646"/>
    <mergeCell ref="AB646:AD646"/>
    <mergeCell ref="K647:O647"/>
    <mergeCell ref="K648:O648"/>
    <mergeCell ref="K649:O649"/>
    <mergeCell ref="B645:C645"/>
    <mergeCell ref="D645:J645"/>
    <mergeCell ref="P645:X645"/>
    <mergeCell ref="Y645:AA645"/>
    <mergeCell ref="AB645:AD645"/>
    <mergeCell ref="B644:C644"/>
    <mergeCell ref="D644:J644"/>
    <mergeCell ref="P644:X644"/>
    <mergeCell ref="B640:C640"/>
    <mergeCell ref="D640:J640"/>
    <mergeCell ref="P640:X640"/>
    <mergeCell ref="Y640:AA640"/>
    <mergeCell ref="AB640:AD640"/>
    <mergeCell ref="K641:O641"/>
    <mergeCell ref="K642:O642"/>
    <mergeCell ref="K643:O643"/>
    <mergeCell ref="AE641:AM641"/>
    <mergeCell ref="AE642:AM642"/>
    <mergeCell ref="AE643:AM643"/>
    <mergeCell ref="Y644:AA644"/>
    <mergeCell ref="AB644:AD644"/>
    <mergeCell ref="AE644:AM644"/>
    <mergeCell ref="AE645:AM645"/>
    <mergeCell ref="AE646:AM646"/>
    <mergeCell ref="B649:C649"/>
    <mergeCell ref="D649:J649"/>
    <mergeCell ref="P649:X649"/>
    <mergeCell ref="Y649:AA649"/>
    <mergeCell ref="AB649:AD649"/>
    <mergeCell ref="K650:O650"/>
    <mergeCell ref="K651:O651"/>
    <mergeCell ref="K652:O652"/>
    <mergeCell ref="B648:C648"/>
    <mergeCell ref="D648:J648"/>
    <mergeCell ref="P648:X648"/>
    <mergeCell ref="Y648:AA648"/>
    <mergeCell ref="AB648:AD648"/>
    <mergeCell ref="B647:C647"/>
    <mergeCell ref="D647:J647"/>
    <mergeCell ref="P647:X647"/>
    <mergeCell ref="Y647:AA647"/>
    <mergeCell ref="AB647:AD647"/>
    <mergeCell ref="K644:O644"/>
    <mergeCell ref="K645:O645"/>
    <mergeCell ref="K646:O646"/>
    <mergeCell ref="AE647:AM647"/>
    <mergeCell ref="AE648:AM648"/>
    <mergeCell ref="AE649:AM649"/>
    <mergeCell ref="AE654:AM654"/>
    <mergeCell ref="AE655:AM655"/>
    <mergeCell ref="B652:C652"/>
    <mergeCell ref="D652:J652"/>
    <mergeCell ref="P652:X652"/>
    <mergeCell ref="Y652:AA652"/>
    <mergeCell ref="AB652:AD652"/>
    <mergeCell ref="K653:O653"/>
    <mergeCell ref="K654:O654"/>
    <mergeCell ref="K655:O655"/>
    <mergeCell ref="B651:C651"/>
    <mergeCell ref="D651:J651"/>
    <mergeCell ref="P651:X651"/>
    <mergeCell ref="Y651:AA651"/>
    <mergeCell ref="AB651:AD651"/>
    <mergeCell ref="B650:C650"/>
    <mergeCell ref="D650:J650"/>
    <mergeCell ref="P650:X650"/>
    <mergeCell ref="Y650:AA650"/>
    <mergeCell ref="AB650:AD650"/>
    <mergeCell ref="AE650:AM650"/>
    <mergeCell ref="AE651:AM651"/>
    <mergeCell ref="AE652:AM652"/>
    <mergeCell ref="B655:C655"/>
    <mergeCell ref="D655:J655"/>
    <mergeCell ref="P655:X655"/>
    <mergeCell ref="Y655:AA655"/>
    <mergeCell ref="AB655:AD655"/>
    <mergeCell ref="K657:O657"/>
    <mergeCell ref="K658:O658"/>
    <mergeCell ref="B654:C654"/>
    <mergeCell ref="D654:J654"/>
    <mergeCell ref="P654:X654"/>
    <mergeCell ref="Y654:AA654"/>
    <mergeCell ref="AB654:AD654"/>
    <mergeCell ref="B653:C653"/>
    <mergeCell ref="D653:J653"/>
    <mergeCell ref="P653:X653"/>
    <mergeCell ref="Y653:AA653"/>
    <mergeCell ref="AB653:AD653"/>
    <mergeCell ref="AE659:AM659"/>
    <mergeCell ref="AE660:AM660"/>
    <mergeCell ref="AE661:AM661"/>
    <mergeCell ref="B658:C658"/>
    <mergeCell ref="D658:J658"/>
    <mergeCell ref="P658:X658"/>
    <mergeCell ref="Y658:AA658"/>
    <mergeCell ref="AB658:AD658"/>
    <mergeCell ref="K659:O659"/>
    <mergeCell ref="K660:O660"/>
    <mergeCell ref="K661:O661"/>
    <mergeCell ref="B657:C657"/>
    <mergeCell ref="D657:J657"/>
    <mergeCell ref="P657:X657"/>
    <mergeCell ref="Y657:AA657"/>
    <mergeCell ref="AB657:AD657"/>
    <mergeCell ref="B656:C656"/>
    <mergeCell ref="D656:J656"/>
    <mergeCell ref="P656:X656"/>
    <mergeCell ref="AE653:AM653"/>
    <mergeCell ref="AE662:AM662"/>
    <mergeCell ref="AE663:AM663"/>
    <mergeCell ref="AE664:AM664"/>
    <mergeCell ref="B667:C667"/>
    <mergeCell ref="D667:J667"/>
    <mergeCell ref="P667:X667"/>
    <mergeCell ref="Y667:AA667"/>
    <mergeCell ref="AB667:AD667"/>
    <mergeCell ref="Y656:AA656"/>
    <mergeCell ref="AB656:AD656"/>
    <mergeCell ref="AE656:AM656"/>
    <mergeCell ref="AE657:AM657"/>
    <mergeCell ref="AE658:AM658"/>
    <mergeCell ref="B661:C661"/>
    <mergeCell ref="D661:J661"/>
    <mergeCell ref="P661:X661"/>
    <mergeCell ref="Y661:AA661"/>
    <mergeCell ref="AB661:AD661"/>
    <mergeCell ref="K662:O662"/>
    <mergeCell ref="K663:O663"/>
    <mergeCell ref="K664:O664"/>
    <mergeCell ref="B660:C660"/>
    <mergeCell ref="D660:J660"/>
    <mergeCell ref="P660:X660"/>
    <mergeCell ref="Y660:AA660"/>
    <mergeCell ref="AB660:AD660"/>
    <mergeCell ref="B659:C659"/>
    <mergeCell ref="D659:J659"/>
    <mergeCell ref="P659:X659"/>
    <mergeCell ref="Y659:AA659"/>
    <mergeCell ref="AB659:AD659"/>
    <mergeCell ref="K656:O656"/>
    <mergeCell ref="B663:C663"/>
    <mergeCell ref="D663:J663"/>
    <mergeCell ref="P663:X663"/>
    <mergeCell ref="Y663:AA663"/>
    <mergeCell ref="AB663:AD663"/>
    <mergeCell ref="B662:C662"/>
    <mergeCell ref="D662:J662"/>
    <mergeCell ref="P662:X662"/>
    <mergeCell ref="Y662:AA662"/>
    <mergeCell ref="AB662:AD662"/>
    <mergeCell ref="B666:C666"/>
    <mergeCell ref="D666:J666"/>
    <mergeCell ref="P666:X666"/>
    <mergeCell ref="Y666:AA666"/>
    <mergeCell ref="AB666:AD666"/>
    <mergeCell ref="B665:C665"/>
    <mergeCell ref="D665:J665"/>
    <mergeCell ref="P665:X665"/>
    <mergeCell ref="Y665:AA665"/>
    <mergeCell ref="AB665:AD665"/>
    <mergeCell ref="B670:C670"/>
    <mergeCell ref="D670:J670"/>
    <mergeCell ref="P670:X670"/>
    <mergeCell ref="Y670:AA670"/>
    <mergeCell ref="AB670:AD670"/>
    <mergeCell ref="K671:O671"/>
    <mergeCell ref="K672:O672"/>
    <mergeCell ref="K673:O673"/>
    <mergeCell ref="B669:C669"/>
    <mergeCell ref="D669:J669"/>
    <mergeCell ref="P669:X669"/>
    <mergeCell ref="Y669:AA669"/>
    <mergeCell ref="AB669:AD669"/>
    <mergeCell ref="B668:C668"/>
    <mergeCell ref="D668:J668"/>
    <mergeCell ref="P668:X668"/>
    <mergeCell ref="B664:C664"/>
    <mergeCell ref="D664:J664"/>
    <mergeCell ref="P664:X664"/>
    <mergeCell ref="Y664:AA664"/>
    <mergeCell ref="AB664:AD664"/>
    <mergeCell ref="K665:O665"/>
    <mergeCell ref="K666:O666"/>
    <mergeCell ref="K667:O667"/>
    <mergeCell ref="AE665:AM665"/>
    <mergeCell ref="AE666:AM666"/>
    <mergeCell ref="AE667:AM667"/>
    <mergeCell ref="Y668:AA668"/>
    <mergeCell ref="AB668:AD668"/>
    <mergeCell ref="AE668:AM668"/>
    <mergeCell ref="AE669:AM669"/>
    <mergeCell ref="AE670:AM670"/>
    <mergeCell ref="B673:C673"/>
    <mergeCell ref="D673:J673"/>
    <mergeCell ref="P673:X673"/>
    <mergeCell ref="Y673:AA673"/>
    <mergeCell ref="AB673:AD673"/>
    <mergeCell ref="K674:O674"/>
    <mergeCell ref="K675:O675"/>
    <mergeCell ref="K676:O676"/>
    <mergeCell ref="B672:C672"/>
    <mergeCell ref="D672:J672"/>
    <mergeCell ref="P672:X672"/>
    <mergeCell ref="Y672:AA672"/>
    <mergeCell ref="AB672:AD672"/>
    <mergeCell ref="B671:C671"/>
    <mergeCell ref="D671:J671"/>
    <mergeCell ref="P671:X671"/>
    <mergeCell ref="Y671:AA671"/>
    <mergeCell ref="AB671:AD671"/>
    <mergeCell ref="K668:O668"/>
    <mergeCell ref="K669:O669"/>
    <mergeCell ref="K670:O670"/>
    <mergeCell ref="AE671:AM671"/>
    <mergeCell ref="AE672:AM672"/>
    <mergeCell ref="AE673:AM673"/>
    <mergeCell ref="AE678:AM678"/>
    <mergeCell ref="AE679:AM679"/>
    <mergeCell ref="B676:C676"/>
    <mergeCell ref="D676:J676"/>
    <mergeCell ref="P676:X676"/>
    <mergeCell ref="Y676:AA676"/>
    <mergeCell ref="AB676:AD676"/>
    <mergeCell ref="K677:O677"/>
    <mergeCell ref="K678:O678"/>
    <mergeCell ref="K679:O679"/>
    <mergeCell ref="B675:C675"/>
    <mergeCell ref="D675:J675"/>
    <mergeCell ref="P675:X675"/>
    <mergeCell ref="Y675:AA675"/>
    <mergeCell ref="AB675:AD675"/>
    <mergeCell ref="B674:C674"/>
    <mergeCell ref="D674:J674"/>
    <mergeCell ref="P674:X674"/>
    <mergeCell ref="Y674:AA674"/>
    <mergeCell ref="AB674:AD674"/>
    <mergeCell ref="AE674:AM674"/>
    <mergeCell ref="AE675:AM675"/>
    <mergeCell ref="AE676:AM676"/>
    <mergeCell ref="B679:C679"/>
    <mergeCell ref="D679:J679"/>
    <mergeCell ref="P679:X679"/>
    <mergeCell ref="Y679:AA679"/>
    <mergeCell ref="AB679:AD679"/>
    <mergeCell ref="K681:O681"/>
    <mergeCell ref="K682:O682"/>
    <mergeCell ref="B678:C678"/>
    <mergeCell ref="D678:J678"/>
    <mergeCell ref="P678:X678"/>
    <mergeCell ref="Y678:AA678"/>
    <mergeCell ref="AB678:AD678"/>
    <mergeCell ref="B677:C677"/>
    <mergeCell ref="D677:J677"/>
    <mergeCell ref="P677:X677"/>
    <mergeCell ref="Y677:AA677"/>
    <mergeCell ref="AB677:AD677"/>
    <mergeCell ref="AE683:AM683"/>
    <mergeCell ref="AE684:AM684"/>
    <mergeCell ref="AE685:AM685"/>
    <mergeCell ref="B682:C682"/>
    <mergeCell ref="D682:J682"/>
    <mergeCell ref="P682:X682"/>
    <mergeCell ref="Y682:AA682"/>
    <mergeCell ref="AB682:AD682"/>
    <mergeCell ref="K683:O683"/>
    <mergeCell ref="K684:O684"/>
    <mergeCell ref="K685:O685"/>
    <mergeCell ref="B681:C681"/>
    <mergeCell ref="D681:J681"/>
    <mergeCell ref="P681:X681"/>
    <mergeCell ref="Y681:AA681"/>
    <mergeCell ref="AB681:AD681"/>
    <mergeCell ref="B680:C680"/>
    <mergeCell ref="D680:J680"/>
    <mergeCell ref="P680:X680"/>
    <mergeCell ref="AE677:AM677"/>
    <mergeCell ref="AE686:AM686"/>
    <mergeCell ref="AE687:AM687"/>
    <mergeCell ref="AE688:AM688"/>
    <mergeCell ref="B691:C691"/>
    <mergeCell ref="D691:J691"/>
    <mergeCell ref="P691:X691"/>
    <mergeCell ref="Y691:AA691"/>
    <mergeCell ref="AB691:AD691"/>
    <mergeCell ref="Y680:AA680"/>
    <mergeCell ref="AB680:AD680"/>
    <mergeCell ref="AE680:AM680"/>
    <mergeCell ref="AE681:AM681"/>
    <mergeCell ref="AE682:AM682"/>
    <mergeCell ref="B685:C685"/>
    <mergeCell ref="D685:J685"/>
    <mergeCell ref="P685:X685"/>
    <mergeCell ref="Y685:AA685"/>
    <mergeCell ref="AB685:AD685"/>
    <mergeCell ref="K686:O686"/>
    <mergeCell ref="K687:O687"/>
    <mergeCell ref="K688:O688"/>
    <mergeCell ref="B684:C684"/>
    <mergeCell ref="D684:J684"/>
    <mergeCell ref="P684:X684"/>
    <mergeCell ref="Y684:AA684"/>
    <mergeCell ref="AB684:AD684"/>
    <mergeCell ref="B683:C683"/>
    <mergeCell ref="D683:J683"/>
    <mergeCell ref="P683:X683"/>
    <mergeCell ref="Y683:AA683"/>
    <mergeCell ref="AB683:AD683"/>
    <mergeCell ref="K680:O680"/>
    <mergeCell ref="B687:C687"/>
    <mergeCell ref="D687:J687"/>
    <mergeCell ref="P687:X687"/>
    <mergeCell ref="Y687:AA687"/>
    <mergeCell ref="AB687:AD687"/>
    <mergeCell ref="B686:C686"/>
    <mergeCell ref="D686:J686"/>
    <mergeCell ref="P686:X686"/>
    <mergeCell ref="Y686:AA686"/>
    <mergeCell ref="AB686:AD686"/>
    <mergeCell ref="B690:C690"/>
    <mergeCell ref="D690:J690"/>
    <mergeCell ref="P690:X690"/>
    <mergeCell ref="Y690:AA690"/>
    <mergeCell ref="AB690:AD690"/>
    <mergeCell ref="B689:C689"/>
    <mergeCell ref="D689:J689"/>
    <mergeCell ref="P689:X689"/>
    <mergeCell ref="Y689:AA689"/>
    <mergeCell ref="AB689:AD689"/>
    <mergeCell ref="B694:C694"/>
    <mergeCell ref="D694:J694"/>
    <mergeCell ref="P694:X694"/>
    <mergeCell ref="Y694:AA694"/>
    <mergeCell ref="AB694:AD694"/>
    <mergeCell ref="K695:O695"/>
    <mergeCell ref="K696:O696"/>
    <mergeCell ref="K697:O697"/>
    <mergeCell ref="B693:C693"/>
    <mergeCell ref="D693:J693"/>
    <mergeCell ref="P693:X693"/>
    <mergeCell ref="Y693:AA693"/>
    <mergeCell ref="AB693:AD693"/>
    <mergeCell ref="B692:C692"/>
    <mergeCell ref="D692:J692"/>
    <mergeCell ref="P692:X692"/>
    <mergeCell ref="B688:C688"/>
    <mergeCell ref="D688:J688"/>
    <mergeCell ref="P688:X688"/>
    <mergeCell ref="Y688:AA688"/>
    <mergeCell ref="AB688:AD688"/>
    <mergeCell ref="K689:O689"/>
    <mergeCell ref="K690:O690"/>
    <mergeCell ref="K691:O691"/>
    <mergeCell ref="AE689:AM689"/>
    <mergeCell ref="AE690:AM690"/>
    <mergeCell ref="AE691:AM691"/>
    <mergeCell ref="Y692:AA692"/>
    <mergeCell ref="AB692:AD692"/>
    <mergeCell ref="AE692:AM692"/>
    <mergeCell ref="AE693:AM693"/>
    <mergeCell ref="AE694:AM694"/>
    <mergeCell ref="B697:C697"/>
    <mergeCell ref="D697:J697"/>
    <mergeCell ref="P697:X697"/>
    <mergeCell ref="Y697:AA697"/>
    <mergeCell ref="AB697:AD697"/>
    <mergeCell ref="K698:O698"/>
    <mergeCell ref="K699:O699"/>
    <mergeCell ref="K700:O700"/>
    <mergeCell ref="B696:C696"/>
    <mergeCell ref="D696:J696"/>
    <mergeCell ref="P696:X696"/>
    <mergeCell ref="Y696:AA696"/>
    <mergeCell ref="AB696:AD696"/>
    <mergeCell ref="B695:C695"/>
    <mergeCell ref="D695:J695"/>
    <mergeCell ref="P695:X695"/>
    <mergeCell ref="Y695:AA695"/>
    <mergeCell ref="AB695:AD695"/>
    <mergeCell ref="K692:O692"/>
    <mergeCell ref="K693:O693"/>
    <mergeCell ref="K694:O694"/>
    <mergeCell ref="AE695:AM695"/>
    <mergeCell ref="AE696:AM696"/>
    <mergeCell ref="AE697:AM697"/>
    <mergeCell ref="AE702:AM702"/>
    <mergeCell ref="AE703:AM703"/>
    <mergeCell ref="B700:C700"/>
    <mergeCell ref="D700:J700"/>
    <mergeCell ref="P700:X700"/>
    <mergeCell ref="Y700:AA700"/>
    <mergeCell ref="AB700:AD700"/>
    <mergeCell ref="K701:O701"/>
    <mergeCell ref="K702:O702"/>
    <mergeCell ref="K703:O703"/>
    <mergeCell ref="B699:C699"/>
    <mergeCell ref="D699:J699"/>
    <mergeCell ref="P699:X699"/>
    <mergeCell ref="Y699:AA699"/>
    <mergeCell ref="AB699:AD699"/>
    <mergeCell ref="B698:C698"/>
    <mergeCell ref="D698:J698"/>
    <mergeCell ref="P698:X698"/>
    <mergeCell ref="Y698:AA698"/>
    <mergeCell ref="AB698:AD698"/>
    <mergeCell ref="AE698:AM698"/>
    <mergeCell ref="AE699:AM699"/>
    <mergeCell ref="AE700:AM700"/>
    <mergeCell ref="B703:C703"/>
    <mergeCell ref="D703:J703"/>
    <mergeCell ref="P703:X703"/>
    <mergeCell ref="Y703:AA703"/>
    <mergeCell ref="AB703:AD703"/>
    <mergeCell ref="K705:O705"/>
    <mergeCell ref="K706:O706"/>
    <mergeCell ref="B702:C702"/>
    <mergeCell ref="D702:J702"/>
    <mergeCell ref="P702:X702"/>
    <mergeCell ref="Y702:AA702"/>
    <mergeCell ref="AB702:AD702"/>
    <mergeCell ref="B701:C701"/>
    <mergeCell ref="D701:J701"/>
    <mergeCell ref="P701:X701"/>
    <mergeCell ref="Y701:AA701"/>
    <mergeCell ref="AB701:AD701"/>
    <mergeCell ref="AE707:AM707"/>
    <mergeCell ref="AE708:AM708"/>
    <mergeCell ref="AE709:AM709"/>
    <mergeCell ref="B706:C706"/>
    <mergeCell ref="D706:J706"/>
    <mergeCell ref="P706:X706"/>
    <mergeCell ref="Y706:AA706"/>
    <mergeCell ref="AB706:AD706"/>
    <mergeCell ref="K707:O707"/>
    <mergeCell ref="K708:O708"/>
    <mergeCell ref="K709:O709"/>
    <mergeCell ref="B705:C705"/>
    <mergeCell ref="D705:J705"/>
    <mergeCell ref="P705:X705"/>
    <mergeCell ref="Y705:AA705"/>
    <mergeCell ref="AB705:AD705"/>
    <mergeCell ref="B704:C704"/>
    <mergeCell ref="D704:J704"/>
    <mergeCell ref="P704:X704"/>
    <mergeCell ref="AE701:AM701"/>
    <mergeCell ref="AE710:AM710"/>
    <mergeCell ref="AE711:AM711"/>
    <mergeCell ref="AE712:AM712"/>
    <mergeCell ref="B715:C715"/>
    <mergeCell ref="D715:J715"/>
    <mergeCell ref="P715:X715"/>
    <mergeCell ref="Y715:AA715"/>
    <mergeCell ref="AB715:AD715"/>
    <mergeCell ref="Y704:AA704"/>
    <mergeCell ref="AB704:AD704"/>
    <mergeCell ref="AE704:AM704"/>
    <mergeCell ref="AE705:AM705"/>
    <mergeCell ref="AE706:AM706"/>
    <mergeCell ref="B709:C709"/>
    <mergeCell ref="D709:J709"/>
    <mergeCell ref="P709:X709"/>
    <mergeCell ref="Y709:AA709"/>
    <mergeCell ref="AB709:AD709"/>
    <mergeCell ref="K710:O710"/>
    <mergeCell ref="K711:O711"/>
    <mergeCell ref="K712:O712"/>
    <mergeCell ref="B708:C708"/>
    <mergeCell ref="D708:J708"/>
    <mergeCell ref="P708:X708"/>
    <mergeCell ref="Y708:AA708"/>
    <mergeCell ref="AB708:AD708"/>
    <mergeCell ref="B707:C707"/>
    <mergeCell ref="D707:J707"/>
    <mergeCell ref="P707:X707"/>
    <mergeCell ref="Y707:AA707"/>
    <mergeCell ref="AB707:AD707"/>
    <mergeCell ref="K704:O704"/>
    <mergeCell ref="B711:C711"/>
    <mergeCell ref="D711:J711"/>
    <mergeCell ref="P711:X711"/>
    <mergeCell ref="Y711:AA711"/>
    <mergeCell ref="AB711:AD711"/>
    <mergeCell ref="B710:C710"/>
    <mergeCell ref="D710:J710"/>
    <mergeCell ref="P710:X710"/>
    <mergeCell ref="Y710:AA710"/>
    <mergeCell ref="AB710:AD710"/>
    <mergeCell ref="B714:C714"/>
    <mergeCell ref="D714:J714"/>
    <mergeCell ref="P714:X714"/>
    <mergeCell ref="Y714:AA714"/>
    <mergeCell ref="AB714:AD714"/>
    <mergeCell ref="B713:C713"/>
    <mergeCell ref="D713:J713"/>
    <mergeCell ref="P713:X713"/>
    <mergeCell ref="Y713:AA713"/>
    <mergeCell ref="AB713:AD713"/>
    <mergeCell ref="B718:C718"/>
    <mergeCell ref="D718:J718"/>
    <mergeCell ref="P718:X718"/>
    <mergeCell ref="Y718:AA718"/>
    <mergeCell ref="AB718:AD718"/>
    <mergeCell ref="K719:O719"/>
    <mergeCell ref="K720:O720"/>
    <mergeCell ref="K721:O721"/>
    <mergeCell ref="B717:C717"/>
    <mergeCell ref="D717:J717"/>
    <mergeCell ref="P717:X717"/>
    <mergeCell ref="Y717:AA717"/>
    <mergeCell ref="AB717:AD717"/>
    <mergeCell ref="B716:C716"/>
    <mergeCell ref="D716:J716"/>
    <mergeCell ref="P716:X716"/>
    <mergeCell ref="B712:C712"/>
    <mergeCell ref="D712:J712"/>
    <mergeCell ref="P712:X712"/>
    <mergeCell ref="Y712:AA712"/>
    <mergeCell ref="AB712:AD712"/>
    <mergeCell ref="K713:O713"/>
    <mergeCell ref="K714:O714"/>
    <mergeCell ref="K715:O715"/>
    <mergeCell ref="AE713:AM713"/>
    <mergeCell ref="AE714:AM714"/>
    <mergeCell ref="AE715:AM715"/>
    <mergeCell ref="Y716:AA716"/>
    <mergeCell ref="AB716:AD716"/>
    <mergeCell ref="AE716:AM716"/>
    <mergeCell ref="AE717:AM717"/>
    <mergeCell ref="AE718:AM718"/>
    <mergeCell ref="B721:C721"/>
    <mergeCell ref="D721:J721"/>
    <mergeCell ref="P721:X721"/>
    <mergeCell ref="Y721:AA721"/>
    <mergeCell ref="AB721:AD721"/>
    <mergeCell ref="K722:O722"/>
    <mergeCell ref="K723:O723"/>
    <mergeCell ref="K724:O724"/>
    <mergeCell ref="B720:C720"/>
    <mergeCell ref="D720:J720"/>
    <mergeCell ref="P720:X720"/>
    <mergeCell ref="Y720:AA720"/>
    <mergeCell ref="AB720:AD720"/>
    <mergeCell ref="B719:C719"/>
    <mergeCell ref="D719:J719"/>
    <mergeCell ref="P719:X719"/>
    <mergeCell ref="Y719:AA719"/>
    <mergeCell ref="AB719:AD719"/>
    <mergeCell ref="K716:O716"/>
    <mergeCell ref="K717:O717"/>
    <mergeCell ref="K718:O718"/>
    <mergeCell ref="AE719:AM719"/>
    <mergeCell ref="AE720:AM720"/>
    <mergeCell ref="AE721:AM721"/>
    <mergeCell ref="AE726:AM726"/>
    <mergeCell ref="AE727:AM727"/>
    <mergeCell ref="B724:C724"/>
    <mergeCell ref="D724:J724"/>
    <mergeCell ref="P724:X724"/>
    <mergeCell ref="Y724:AA724"/>
    <mergeCell ref="AB724:AD724"/>
    <mergeCell ref="K725:O725"/>
    <mergeCell ref="K726:O726"/>
    <mergeCell ref="K727:O727"/>
    <mergeCell ref="B723:C723"/>
    <mergeCell ref="D723:J723"/>
    <mergeCell ref="P723:X723"/>
    <mergeCell ref="Y723:AA723"/>
    <mergeCell ref="AB723:AD723"/>
    <mergeCell ref="B722:C722"/>
    <mergeCell ref="D722:J722"/>
    <mergeCell ref="P722:X722"/>
    <mergeCell ref="Y722:AA722"/>
    <mergeCell ref="AB722:AD722"/>
    <mergeCell ref="AE722:AM722"/>
    <mergeCell ref="AE723:AM723"/>
    <mergeCell ref="AE724:AM724"/>
    <mergeCell ref="B727:C727"/>
    <mergeCell ref="D727:J727"/>
    <mergeCell ref="P727:X727"/>
    <mergeCell ref="Y727:AA727"/>
    <mergeCell ref="AB727:AD727"/>
    <mergeCell ref="K729:O729"/>
    <mergeCell ref="K730:O730"/>
    <mergeCell ref="B726:C726"/>
    <mergeCell ref="D726:J726"/>
    <mergeCell ref="P726:X726"/>
    <mergeCell ref="Y726:AA726"/>
    <mergeCell ref="AB726:AD726"/>
    <mergeCell ref="B725:C725"/>
    <mergeCell ref="D725:J725"/>
    <mergeCell ref="P725:X725"/>
    <mergeCell ref="Y725:AA725"/>
    <mergeCell ref="AB725:AD725"/>
    <mergeCell ref="AE731:AM731"/>
    <mergeCell ref="AE732:AM732"/>
    <mergeCell ref="AE733:AM733"/>
    <mergeCell ref="B730:C730"/>
    <mergeCell ref="D730:J730"/>
    <mergeCell ref="P730:X730"/>
    <mergeCell ref="Y730:AA730"/>
    <mergeCell ref="AB730:AD730"/>
    <mergeCell ref="K731:O731"/>
    <mergeCell ref="K732:O732"/>
    <mergeCell ref="K733:O733"/>
    <mergeCell ref="B729:C729"/>
    <mergeCell ref="D729:J729"/>
    <mergeCell ref="P729:X729"/>
    <mergeCell ref="Y729:AA729"/>
    <mergeCell ref="AB729:AD729"/>
    <mergeCell ref="B728:C728"/>
    <mergeCell ref="D728:J728"/>
    <mergeCell ref="P728:X728"/>
    <mergeCell ref="AE725:AM725"/>
    <mergeCell ref="AE734:AM734"/>
    <mergeCell ref="AE735:AM735"/>
    <mergeCell ref="AE736:AM736"/>
    <mergeCell ref="B739:C739"/>
    <mergeCell ref="D739:J739"/>
    <mergeCell ref="P739:X739"/>
    <mergeCell ref="Y739:AA739"/>
    <mergeCell ref="AB739:AD739"/>
    <mergeCell ref="Y728:AA728"/>
    <mergeCell ref="AB728:AD728"/>
    <mergeCell ref="AE728:AM728"/>
    <mergeCell ref="AE729:AM729"/>
    <mergeCell ref="AE730:AM730"/>
    <mergeCell ref="B733:C733"/>
    <mergeCell ref="D733:J733"/>
    <mergeCell ref="P733:X733"/>
    <mergeCell ref="Y733:AA733"/>
    <mergeCell ref="AB733:AD733"/>
    <mergeCell ref="K734:O734"/>
    <mergeCell ref="K735:O735"/>
    <mergeCell ref="K736:O736"/>
    <mergeCell ref="B732:C732"/>
    <mergeCell ref="D732:J732"/>
    <mergeCell ref="P732:X732"/>
    <mergeCell ref="Y732:AA732"/>
    <mergeCell ref="AB732:AD732"/>
    <mergeCell ref="B731:C731"/>
    <mergeCell ref="D731:J731"/>
    <mergeCell ref="P731:X731"/>
    <mergeCell ref="Y731:AA731"/>
    <mergeCell ref="AB731:AD731"/>
    <mergeCell ref="K728:O728"/>
    <mergeCell ref="B735:C735"/>
    <mergeCell ref="D735:J735"/>
    <mergeCell ref="P735:X735"/>
    <mergeCell ref="Y735:AA735"/>
    <mergeCell ref="AB735:AD735"/>
    <mergeCell ref="B734:C734"/>
    <mergeCell ref="D734:J734"/>
    <mergeCell ref="P734:X734"/>
    <mergeCell ref="Y734:AA734"/>
    <mergeCell ref="AB734:AD734"/>
    <mergeCell ref="B738:C738"/>
    <mergeCell ref="D738:J738"/>
    <mergeCell ref="P738:X738"/>
    <mergeCell ref="Y738:AA738"/>
    <mergeCell ref="AB738:AD738"/>
    <mergeCell ref="B737:C737"/>
    <mergeCell ref="D737:J737"/>
    <mergeCell ref="P737:X737"/>
    <mergeCell ref="Y737:AA737"/>
    <mergeCell ref="AB737:AD737"/>
    <mergeCell ref="B742:C742"/>
    <mergeCell ref="D742:J742"/>
    <mergeCell ref="P742:X742"/>
    <mergeCell ref="Y742:AA742"/>
    <mergeCell ref="AB742:AD742"/>
    <mergeCell ref="K743:O743"/>
    <mergeCell ref="K744:O744"/>
    <mergeCell ref="K745:O745"/>
    <mergeCell ref="B741:C741"/>
    <mergeCell ref="D741:J741"/>
    <mergeCell ref="P741:X741"/>
    <mergeCell ref="Y741:AA741"/>
    <mergeCell ref="AB741:AD741"/>
    <mergeCell ref="B740:C740"/>
    <mergeCell ref="D740:J740"/>
    <mergeCell ref="P740:X740"/>
    <mergeCell ref="B736:C736"/>
    <mergeCell ref="D736:J736"/>
    <mergeCell ref="P736:X736"/>
    <mergeCell ref="Y736:AA736"/>
    <mergeCell ref="AB736:AD736"/>
    <mergeCell ref="K737:O737"/>
    <mergeCell ref="K738:O738"/>
    <mergeCell ref="K739:O739"/>
    <mergeCell ref="AE737:AM737"/>
    <mergeCell ref="AE738:AM738"/>
    <mergeCell ref="AE739:AM739"/>
    <mergeCell ref="Y740:AA740"/>
    <mergeCell ref="AB740:AD740"/>
    <mergeCell ref="AE740:AM740"/>
    <mergeCell ref="AE741:AM741"/>
    <mergeCell ref="AE742:AM742"/>
    <mergeCell ref="B745:C745"/>
    <mergeCell ref="D745:J745"/>
    <mergeCell ref="P745:X745"/>
    <mergeCell ref="Y745:AA745"/>
    <mergeCell ref="AB745:AD745"/>
    <mergeCell ref="K746:O746"/>
    <mergeCell ref="K747:O747"/>
    <mergeCell ref="K748:O748"/>
    <mergeCell ref="B744:C744"/>
    <mergeCell ref="D744:J744"/>
    <mergeCell ref="P744:X744"/>
    <mergeCell ref="Y744:AA744"/>
    <mergeCell ref="AB744:AD744"/>
    <mergeCell ref="B743:C743"/>
    <mergeCell ref="D743:J743"/>
    <mergeCell ref="P743:X743"/>
    <mergeCell ref="Y743:AA743"/>
    <mergeCell ref="AB743:AD743"/>
    <mergeCell ref="K740:O740"/>
    <mergeCell ref="K741:O741"/>
    <mergeCell ref="K742:O742"/>
    <mergeCell ref="AE743:AM743"/>
    <mergeCell ref="AE744:AM744"/>
    <mergeCell ref="AE745:AM745"/>
    <mergeCell ref="AE750:AM750"/>
    <mergeCell ref="AE751:AM751"/>
    <mergeCell ref="B748:C748"/>
    <mergeCell ref="D748:J748"/>
    <mergeCell ref="P748:X748"/>
    <mergeCell ref="Y748:AA748"/>
    <mergeCell ref="AB748:AD748"/>
    <mergeCell ref="K749:O749"/>
    <mergeCell ref="K750:O750"/>
    <mergeCell ref="K751:O751"/>
    <mergeCell ref="B747:C747"/>
    <mergeCell ref="D747:J747"/>
    <mergeCell ref="P747:X747"/>
    <mergeCell ref="Y747:AA747"/>
    <mergeCell ref="AB747:AD747"/>
    <mergeCell ref="B746:C746"/>
    <mergeCell ref="D746:J746"/>
    <mergeCell ref="P746:X746"/>
    <mergeCell ref="Y746:AA746"/>
    <mergeCell ref="AB746:AD746"/>
    <mergeCell ref="AE746:AM746"/>
    <mergeCell ref="AE747:AM747"/>
    <mergeCell ref="AE748:AM748"/>
    <mergeCell ref="B751:C751"/>
    <mergeCell ref="D751:J751"/>
    <mergeCell ref="P751:X751"/>
    <mergeCell ref="Y751:AA751"/>
    <mergeCell ref="AB751:AD751"/>
    <mergeCell ref="K753:O753"/>
    <mergeCell ref="K754:O754"/>
    <mergeCell ref="B750:C750"/>
    <mergeCell ref="D750:J750"/>
    <mergeCell ref="P750:X750"/>
    <mergeCell ref="Y750:AA750"/>
    <mergeCell ref="AB750:AD750"/>
    <mergeCell ref="B749:C749"/>
    <mergeCell ref="D749:J749"/>
    <mergeCell ref="P749:X749"/>
    <mergeCell ref="Y749:AA749"/>
    <mergeCell ref="AB749:AD749"/>
    <mergeCell ref="AE755:AM755"/>
    <mergeCell ref="AE756:AM756"/>
    <mergeCell ref="AE757:AM757"/>
    <mergeCell ref="B754:C754"/>
    <mergeCell ref="D754:J754"/>
    <mergeCell ref="P754:X754"/>
    <mergeCell ref="Y754:AA754"/>
    <mergeCell ref="AB754:AD754"/>
    <mergeCell ref="K755:O755"/>
    <mergeCell ref="K756:O756"/>
    <mergeCell ref="K757:O757"/>
    <mergeCell ref="B753:C753"/>
    <mergeCell ref="D753:J753"/>
    <mergeCell ref="P753:X753"/>
    <mergeCell ref="Y753:AA753"/>
    <mergeCell ref="AB753:AD753"/>
    <mergeCell ref="B752:C752"/>
    <mergeCell ref="D752:J752"/>
    <mergeCell ref="P752:X752"/>
    <mergeCell ref="AE749:AM749"/>
    <mergeCell ref="AE758:AM758"/>
    <mergeCell ref="AE759:AM759"/>
    <mergeCell ref="AE760:AM760"/>
    <mergeCell ref="B763:C763"/>
    <mergeCell ref="D763:J763"/>
    <mergeCell ref="P763:X763"/>
    <mergeCell ref="Y763:AA763"/>
    <mergeCell ref="AB763:AD763"/>
    <mergeCell ref="Y752:AA752"/>
    <mergeCell ref="AB752:AD752"/>
    <mergeCell ref="AE752:AM752"/>
    <mergeCell ref="AE753:AM753"/>
    <mergeCell ref="AE754:AM754"/>
    <mergeCell ref="B757:C757"/>
    <mergeCell ref="D757:J757"/>
    <mergeCell ref="P757:X757"/>
    <mergeCell ref="Y757:AA757"/>
    <mergeCell ref="AB757:AD757"/>
    <mergeCell ref="K758:O758"/>
    <mergeCell ref="K759:O759"/>
    <mergeCell ref="K760:O760"/>
    <mergeCell ref="B756:C756"/>
    <mergeCell ref="D756:J756"/>
    <mergeCell ref="P756:X756"/>
    <mergeCell ref="Y756:AA756"/>
    <mergeCell ref="AB756:AD756"/>
    <mergeCell ref="B755:C755"/>
    <mergeCell ref="D755:J755"/>
    <mergeCell ref="P755:X755"/>
    <mergeCell ref="Y755:AA755"/>
    <mergeCell ref="AB755:AD755"/>
    <mergeCell ref="K752:O752"/>
    <mergeCell ref="B759:C759"/>
    <mergeCell ref="D759:J759"/>
    <mergeCell ref="P759:X759"/>
    <mergeCell ref="Y759:AA759"/>
    <mergeCell ref="AB759:AD759"/>
    <mergeCell ref="B758:C758"/>
    <mergeCell ref="D758:J758"/>
    <mergeCell ref="P758:X758"/>
    <mergeCell ref="Y758:AA758"/>
    <mergeCell ref="AB758:AD758"/>
    <mergeCell ref="B762:C762"/>
    <mergeCell ref="D762:J762"/>
    <mergeCell ref="P762:X762"/>
    <mergeCell ref="Y762:AA762"/>
    <mergeCell ref="AB762:AD762"/>
    <mergeCell ref="B761:C761"/>
    <mergeCell ref="D761:J761"/>
    <mergeCell ref="P761:X761"/>
    <mergeCell ref="Y761:AA761"/>
    <mergeCell ref="AB761:AD761"/>
    <mergeCell ref="B766:C766"/>
    <mergeCell ref="D766:J766"/>
    <mergeCell ref="P766:X766"/>
    <mergeCell ref="Y766:AA766"/>
    <mergeCell ref="AB766:AD766"/>
    <mergeCell ref="K767:O767"/>
    <mergeCell ref="K768:O768"/>
    <mergeCell ref="K769:O769"/>
    <mergeCell ref="B765:C765"/>
    <mergeCell ref="D765:J765"/>
    <mergeCell ref="P765:X765"/>
    <mergeCell ref="Y765:AA765"/>
    <mergeCell ref="AB765:AD765"/>
    <mergeCell ref="B764:C764"/>
    <mergeCell ref="D764:J764"/>
    <mergeCell ref="P764:X764"/>
    <mergeCell ref="B760:C760"/>
    <mergeCell ref="D760:J760"/>
    <mergeCell ref="P760:X760"/>
    <mergeCell ref="Y760:AA760"/>
    <mergeCell ref="AB760:AD760"/>
    <mergeCell ref="K761:O761"/>
    <mergeCell ref="K762:O762"/>
    <mergeCell ref="K763:O763"/>
    <mergeCell ref="AE761:AM761"/>
    <mergeCell ref="AE762:AM762"/>
    <mergeCell ref="AE763:AM763"/>
    <mergeCell ref="Y764:AA764"/>
    <mergeCell ref="AB764:AD764"/>
    <mergeCell ref="AE764:AM764"/>
    <mergeCell ref="AE765:AM765"/>
    <mergeCell ref="AE766:AM766"/>
    <mergeCell ref="B769:C769"/>
    <mergeCell ref="D769:J769"/>
    <mergeCell ref="P769:X769"/>
    <mergeCell ref="Y769:AA769"/>
    <mergeCell ref="AB769:AD769"/>
    <mergeCell ref="K770:O770"/>
    <mergeCell ref="K771:O771"/>
    <mergeCell ref="K772:O772"/>
    <mergeCell ref="B768:C768"/>
    <mergeCell ref="D768:J768"/>
    <mergeCell ref="P768:X768"/>
    <mergeCell ref="Y768:AA768"/>
    <mergeCell ref="AB768:AD768"/>
    <mergeCell ref="B767:C767"/>
    <mergeCell ref="D767:J767"/>
    <mergeCell ref="P767:X767"/>
    <mergeCell ref="Y767:AA767"/>
    <mergeCell ref="AB767:AD767"/>
    <mergeCell ref="K764:O764"/>
    <mergeCell ref="K765:O765"/>
    <mergeCell ref="K766:O766"/>
    <mergeCell ref="AE767:AM767"/>
    <mergeCell ref="AE768:AM768"/>
    <mergeCell ref="AE769:AM769"/>
    <mergeCell ref="AE774:AM774"/>
    <mergeCell ref="AE775:AM775"/>
    <mergeCell ref="B772:C772"/>
    <mergeCell ref="D772:J772"/>
    <mergeCell ref="P772:X772"/>
    <mergeCell ref="Y772:AA772"/>
    <mergeCell ref="AB772:AD772"/>
    <mergeCell ref="K773:O773"/>
    <mergeCell ref="K774:O774"/>
    <mergeCell ref="K775:O775"/>
    <mergeCell ref="B771:C771"/>
    <mergeCell ref="D771:J771"/>
    <mergeCell ref="P771:X771"/>
    <mergeCell ref="Y771:AA771"/>
    <mergeCell ref="AB771:AD771"/>
    <mergeCell ref="B770:C770"/>
    <mergeCell ref="D770:J770"/>
    <mergeCell ref="P770:X770"/>
    <mergeCell ref="Y770:AA770"/>
    <mergeCell ref="AB770:AD770"/>
    <mergeCell ref="AE770:AM770"/>
    <mergeCell ref="AE771:AM771"/>
    <mergeCell ref="AE772:AM772"/>
    <mergeCell ref="B775:C775"/>
    <mergeCell ref="D775:J775"/>
    <mergeCell ref="P775:X775"/>
    <mergeCell ref="Y775:AA775"/>
    <mergeCell ref="AB775:AD775"/>
    <mergeCell ref="K777:O777"/>
    <mergeCell ref="K778:O778"/>
    <mergeCell ref="B774:C774"/>
    <mergeCell ref="D774:J774"/>
    <mergeCell ref="P774:X774"/>
    <mergeCell ref="Y774:AA774"/>
    <mergeCell ref="AB774:AD774"/>
    <mergeCell ref="B773:C773"/>
    <mergeCell ref="D773:J773"/>
    <mergeCell ref="P773:X773"/>
    <mergeCell ref="Y773:AA773"/>
    <mergeCell ref="AB773:AD773"/>
    <mergeCell ref="AE779:AM779"/>
    <mergeCell ref="AE780:AM780"/>
    <mergeCell ref="AE781:AM781"/>
    <mergeCell ref="B778:C778"/>
    <mergeCell ref="D778:J778"/>
    <mergeCell ref="P778:X778"/>
    <mergeCell ref="Y778:AA778"/>
    <mergeCell ref="AB778:AD778"/>
    <mergeCell ref="K779:O779"/>
    <mergeCell ref="K780:O780"/>
    <mergeCell ref="K781:O781"/>
    <mergeCell ref="B777:C777"/>
    <mergeCell ref="D777:J777"/>
    <mergeCell ref="P777:X777"/>
    <mergeCell ref="Y777:AA777"/>
    <mergeCell ref="AB777:AD777"/>
    <mergeCell ref="B776:C776"/>
    <mergeCell ref="D776:J776"/>
    <mergeCell ref="P776:X776"/>
    <mergeCell ref="AE773:AM773"/>
    <mergeCell ref="AE782:AM782"/>
    <mergeCell ref="AE783:AM783"/>
    <mergeCell ref="AE784:AM784"/>
    <mergeCell ref="B787:C787"/>
    <mergeCell ref="D787:J787"/>
    <mergeCell ref="P787:X787"/>
    <mergeCell ref="Y787:AA787"/>
    <mergeCell ref="AB787:AD787"/>
    <mergeCell ref="Y776:AA776"/>
    <mergeCell ref="AB776:AD776"/>
    <mergeCell ref="AE776:AM776"/>
    <mergeCell ref="AE777:AM777"/>
    <mergeCell ref="AE778:AM778"/>
    <mergeCell ref="B781:C781"/>
    <mergeCell ref="D781:J781"/>
    <mergeCell ref="P781:X781"/>
    <mergeCell ref="Y781:AA781"/>
    <mergeCell ref="AB781:AD781"/>
    <mergeCell ref="K782:O782"/>
    <mergeCell ref="K783:O783"/>
    <mergeCell ref="K784:O784"/>
    <mergeCell ref="B780:C780"/>
    <mergeCell ref="D780:J780"/>
    <mergeCell ref="P780:X780"/>
    <mergeCell ref="Y780:AA780"/>
    <mergeCell ref="AB780:AD780"/>
    <mergeCell ref="B779:C779"/>
    <mergeCell ref="D779:J779"/>
    <mergeCell ref="P779:X779"/>
    <mergeCell ref="Y779:AA779"/>
    <mergeCell ref="AB779:AD779"/>
    <mergeCell ref="K776:O776"/>
    <mergeCell ref="B783:C783"/>
    <mergeCell ref="D783:J783"/>
    <mergeCell ref="P783:X783"/>
    <mergeCell ref="Y783:AA783"/>
    <mergeCell ref="AB783:AD783"/>
    <mergeCell ref="B782:C782"/>
    <mergeCell ref="D782:J782"/>
    <mergeCell ref="P782:X782"/>
    <mergeCell ref="Y782:AA782"/>
    <mergeCell ref="AB782:AD782"/>
    <mergeCell ref="B786:C786"/>
    <mergeCell ref="D786:J786"/>
    <mergeCell ref="P786:X786"/>
    <mergeCell ref="Y786:AA786"/>
    <mergeCell ref="AB786:AD786"/>
    <mergeCell ref="B785:C785"/>
    <mergeCell ref="D785:J785"/>
    <mergeCell ref="P785:X785"/>
    <mergeCell ref="Y785:AA785"/>
    <mergeCell ref="AB785:AD785"/>
    <mergeCell ref="B790:C790"/>
    <mergeCell ref="D790:J790"/>
    <mergeCell ref="P790:X790"/>
    <mergeCell ref="Y790:AA790"/>
    <mergeCell ref="AB790:AD790"/>
    <mergeCell ref="K791:O791"/>
    <mergeCell ref="K792:O792"/>
    <mergeCell ref="K793:O793"/>
    <mergeCell ref="B789:C789"/>
    <mergeCell ref="D789:J789"/>
    <mergeCell ref="P789:X789"/>
    <mergeCell ref="Y789:AA789"/>
    <mergeCell ref="AB789:AD789"/>
    <mergeCell ref="B788:C788"/>
    <mergeCell ref="D788:J788"/>
    <mergeCell ref="P788:X788"/>
    <mergeCell ref="B784:C784"/>
    <mergeCell ref="D784:J784"/>
    <mergeCell ref="P784:X784"/>
    <mergeCell ref="Y784:AA784"/>
    <mergeCell ref="AB784:AD784"/>
    <mergeCell ref="K785:O785"/>
    <mergeCell ref="K786:O786"/>
    <mergeCell ref="K787:O787"/>
    <mergeCell ref="AE785:AM785"/>
    <mergeCell ref="AE786:AM786"/>
    <mergeCell ref="AE787:AM787"/>
    <mergeCell ref="Y788:AA788"/>
    <mergeCell ref="AB788:AD788"/>
    <mergeCell ref="AE788:AM788"/>
    <mergeCell ref="AE789:AM789"/>
    <mergeCell ref="AE790:AM790"/>
    <mergeCell ref="B793:C793"/>
    <mergeCell ref="D793:J793"/>
    <mergeCell ref="P793:X793"/>
    <mergeCell ref="Y793:AA793"/>
    <mergeCell ref="AB793:AD793"/>
    <mergeCell ref="K794:O794"/>
    <mergeCell ref="K795:O795"/>
    <mergeCell ref="K796:O796"/>
    <mergeCell ref="B792:C792"/>
    <mergeCell ref="D792:J792"/>
    <mergeCell ref="P792:X792"/>
    <mergeCell ref="Y792:AA792"/>
    <mergeCell ref="AB792:AD792"/>
    <mergeCell ref="B791:C791"/>
    <mergeCell ref="D791:J791"/>
    <mergeCell ref="P791:X791"/>
    <mergeCell ref="Y791:AA791"/>
    <mergeCell ref="AB791:AD791"/>
    <mergeCell ref="K788:O788"/>
    <mergeCell ref="K789:O789"/>
    <mergeCell ref="K790:O790"/>
    <mergeCell ref="AE791:AM791"/>
    <mergeCell ref="AE792:AM792"/>
    <mergeCell ref="AE793:AM793"/>
    <mergeCell ref="AE798:AM798"/>
    <mergeCell ref="AE799:AM799"/>
    <mergeCell ref="B796:C796"/>
    <mergeCell ref="D796:J796"/>
    <mergeCell ref="P796:X796"/>
    <mergeCell ref="Y796:AA796"/>
    <mergeCell ref="AB796:AD796"/>
    <mergeCell ref="K797:O797"/>
    <mergeCell ref="K798:O798"/>
    <mergeCell ref="K799:O799"/>
    <mergeCell ref="B795:C795"/>
    <mergeCell ref="D795:J795"/>
    <mergeCell ref="P795:X795"/>
    <mergeCell ref="Y795:AA795"/>
    <mergeCell ref="AB795:AD795"/>
    <mergeCell ref="B794:C794"/>
    <mergeCell ref="D794:J794"/>
    <mergeCell ref="P794:X794"/>
    <mergeCell ref="Y794:AA794"/>
    <mergeCell ref="AB794:AD794"/>
    <mergeCell ref="AE794:AM794"/>
    <mergeCell ref="AE795:AM795"/>
    <mergeCell ref="AE796:AM796"/>
    <mergeCell ref="B799:C799"/>
    <mergeCell ref="D799:J799"/>
    <mergeCell ref="P799:X799"/>
    <mergeCell ref="Y799:AA799"/>
    <mergeCell ref="AB799:AD799"/>
    <mergeCell ref="K801:O801"/>
    <mergeCell ref="K802:O802"/>
    <mergeCell ref="B798:C798"/>
    <mergeCell ref="D798:J798"/>
    <mergeCell ref="P798:X798"/>
    <mergeCell ref="Y798:AA798"/>
    <mergeCell ref="AB798:AD798"/>
    <mergeCell ref="B797:C797"/>
    <mergeCell ref="D797:J797"/>
    <mergeCell ref="P797:X797"/>
    <mergeCell ref="Y797:AA797"/>
    <mergeCell ref="AB797:AD797"/>
    <mergeCell ref="AE803:AM803"/>
    <mergeCell ref="AE804:AM804"/>
    <mergeCell ref="AE805:AM805"/>
    <mergeCell ref="B802:C802"/>
    <mergeCell ref="D802:J802"/>
    <mergeCell ref="P802:X802"/>
    <mergeCell ref="Y802:AA802"/>
    <mergeCell ref="AB802:AD802"/>
    <mergeCell ref="K803:O803"/>
    <mergeCell ref="K804:O804"/>
    <mergeCell ref="K805:O805"/>
    <mergeCell ref="B801:C801"/>
    <mergeCell ref="D801:J801"/>
    <mergeCell ref="P801:X801"/>
    <mergeCell ref="Y801:AA801"/>
    <mergeCell ref="AB801:AD801"/>
    <mergeCell ref="B800:C800"/>
    <mergeCell ref="D800:J800"/>
    <mergeCell ref="P800:X800"/>
    <mergeCell ref="AE797:AM797"/>
    <mergeCell ref="AE806:AM806"/>
    <mergeCell ref="AE807:AM807"/>
    <mergeCell ref="AE808:AM808"/>
    <mergeCell ref="B811:C811"/>
    <mergeCell ref="D811:J811"/>
    <mergeCell ref="P811:X811"/>
    <mergeCell ref="Y811:AA811"/>
    <mergeCell ref="AB811:AD811"/>
    <mergeCell ref="Y800:AA800"/>
    <mergeCell ref="AB800:AD800"/>
    <mergeCell ref="AE800:AM800"/>
    <mergeCell ref="AE801:AM801"/>
    <mergeCell ref="AE802:AM802"/>
    <mergeCell ref="B805:C805"/>
    <mergeCell ref="D805:J805"/>
    <mergeCell ref="P805:X805"/>
    <mergeCell ref="Y805:AA805"/>
    <mergeCell ref="AB805:AD805"/>
    <mergeCell ref="K806:O806"/>
    <mergeCell ref="K807:O807"/>
    <mergeCell ref="K808:O808"/>
    <mergeCell ref="B804:C804"/>
    <mergeCell ref="D804:J804"/>
    <mergeCell ref="P804:X804"/>
    <mergeCell ref="Y804:AA804"/>
    <mergeCell ref="AB804:AD804"/>
    <mergeCell ref="B803:C803"/>
    <mergeCell ref="D803:J803"/>
    <mergeCell ref="P803:X803"/>
    <mergeCell ref="Y803:AA803"/>
    <mergeCell ref="AB803:AD803"/>
    <mergeCell ref="K800:O800"/>
    <mergeCell ref="B807:C807"/>
    <mergeCell ref="D807:J807"/>
    <mergeCell ref="P807:X807"/>
    <mergeCell ref="Y807:AA807"/>
    <mergeCell ref="AB807:AD807"/>
    <mergeCell ref="B806:C806"/>
    <mergeCell ref="D806:J806"/>
    <mergeCell ref="P806:X806"/>
    <mergeCell ref="Y806:AA806"/>
    <mergeCell ref="AB806:AD806"/>
    <mergeCell ref="B810:C810"/>
    <mergeCell ref="D810:J810"/>
    <mergeCell ref="P810:X810"/>
    <mergeCell ref="Y810:AA810"/>
    <mergeCell ref="AB810:AD810"/>
    <mergeCell ref="B809:C809"/>
    <mergeCell ref="D809:J809"/>
    <mergeCell ref="P809:X809"/>
    <mergeCell ref="Y809:AA809"/>
    <mergeCell ref="AB809:AD809"/>
    <mergeCell ref="B814:C814"/>
    <mergeCell ref="D814:J814"/>
    <mergeCell ref="P814:X814"/>
    <mergeCell ref="Y814:AA814"/>
    <mergeCell ref="AB814:AD814"/>
    <mergeCell ref="K815:O815"/>
    <mergeCell ref="K816:O816"/>
    <mergeCell ref="K817:O817"/>
    <mergeCell ref="B813:C813"/>
    <mergeCell ref="D813:J813"/>
    <mergeCell ref="P813:X813"/>
    <mergeCell ref="Y813:AA813"/>
    <mergeCell ref="AB813:AD813"/>
    <mergeCell ref="B812:C812"/>
    <mergeCell ref="D812:J812"/>
    <mergeCell ref="P812:X812"/>
    <mergeCell ref="B808:C808"/>
    <mergeCell ref="D808:J808"/>
    <mergeCell ref="P808:X808"/>
    <mergeCell ref="Y808:AA808"/>
    <mergeCell ref="AB808:AD808"/>
    <mergeCell ref="K809:O809"/>
    <mergeCell ref="K810:O810"/>
    <mergeCell ref="K811:O811"/>
    <mergeCell ref="AE809:AM809"/>
    <mergeCell ref="AE810:AM810"/>
    <mergeCell ref="AE811:AM811"/>
    <mergeCell ref="Y812:AA812"/>
    <mergeCell ref="AB812:AD812"/>
    <mergeCell ref="AE812:AM812"/>
    <mergeCell ref="AE813:AM813"/>
    <mergeCell ref="AE814:AM814"/>
    <mergeCell ref="B817:C817"/>
    <mergeCell ref="D817:J817"/>
    <mergeCell ref="P817:X817"/>
    <mergeCell ref="Y817:AA817"/>
    <mergeCell ref="AB817:AD817"/>
    <mergeCell ref="K818:O818"/>
    <mergeCell ref="K819:O819"/>
    <mergeCell ref="K820:O820"/>
    <mergeCell ref="B816:C816"/>
    <mergeCell ref="D816:J816"/>
    <mergeCell ref="P816:X816"/>
    <mergeCell ref="Y816:AA816"/>
    <mergeCell ref="AB816:AD816"/>
    <mergeCell ref="B815:C815"/>
    <mergeCell ref="D815:J815"/>
    <mergeCell ref="P815:X815"/>
    <mergeCell ref="Y815:AA815"/>
    <mergeCell ref="AB815:AD815"/>
    <mergeCell ref="K812:O812"/>
    <mergeCell ref="K813:O813"/>
    <mergeCell ref="K814:O814"/>
    <mergeCell ref="AE815:AM815"/>
    <mergeCell ref="AE816:AM816"/>
    <mergeCell ref="AE817:AM817"/>
    <mergeCell ref="AE822:AM822"/>
    <mergeCell ref="AE823:AM823"/>
    <mergeCell ref="B820:C820"/>
    <mergeCell ref="D820:J820"/>
    <mergeCell ref="P820:X820"/>
    <mergeCell ref="Y820:AA820"/>
    <mergeCell ref="AB820:AD820"/>
    <mergeCell ref="K821:O821"/>
    <mergeCell ref="K822:O822"/>
    <mergeCell ref="K823:O823"/>
    <mergeCell ref="B819:C819"/>
    <mergeCell ref="D819:J819"/>
    <mergeCell ref="P819:X819"/>
    <mergeCell ref="Y819:AA819"/>
    <mergeCell ref="AB819:AD819"/>
    <mergeCell ref="B818:C818"/>
    <mergeCell ref="D818:J818"/>
    <mergeCell ref="P818:X818"/>
    <mergeCell ref="Y818:AA818"/>
    <mergeCell ref="AB818:AD818"/>
    <mergeCell ref="AE818:AM818"/>
    <mergeCell ref="AE819:AM819"/>
    <mergeCell ref="AE820:AM820"/>
    <mergeCell ref="B823:C823"/>
    <mergeCell ref="D823:J823"/>
    <mergeCell ref="P823:X823"/>
    <mergeCell ref="Y823:AA823"/>
    <mergeCell ref="AB823:AD823"/>
    <mergeCell ref="K825:O825"/>
    <mergeCell ref="K826:O826"/>
    <mergeCell ref="B822:C822"/>
    <mergeCell ref="D822:J822"/>
    <mergeCell ref="P822:X822"/>
    <mergeCell ref="Y822:AA822"/>
    <mergeCell ref="AB822:AD822"/>
    <mergeCell ref="B821:C821"/>
    <mergeCell ref="D821:J821"/>
    <mergeCell ref="P821:X821"/>
    <mergeCell ref="Y821:AA821"/>
    <mergeCell ref="AB821:AD821"/>
    <mergeCell ref="AE827:AM827"/>
    <mergeCell ref="AE828:AM828"/>
    <mergeCell ref="AE829:AM829"/>
    <mergeCell ref="B826:C826"/>
    <mergeCell ref="D826:J826"/>
    <mergeCell ref="P826:X826"/>
    <mergeCell ref="Y826:AA826"/>
    <mergeCell ref="AB826:AD826"/>
    <mergeCell ref="K827:O827"/>
    <mergeCell ref="K828:O828"/>
    <mergeCell ref="K829:O829"/>
    <mergeCell ref="B825:C825"/>
    <mergeCell ref="D825:J825"/>
    <mergeCell ref="P825:X825"/>
    <mergeCell ref="Y825:AA825"/>
    <mergeCell ref="AB825:AD825"/>
    <mergeCell ref="B824:C824"/>
    <mergeCell ref="D824:J824"/>
    <mergeCell ref="P824:X824"/>
    <mergeCell ref="AE821:AM821"/>
    <mergeCell ref="AE830:AM830"/>
    <mergeCell ref="AE831:AM831"/>
    <mergeCell ref="AE832:AM832"/>
    <mergeCell ref="B835:C835"/>
    <mergeCell ref="D835:J835"/>
    <mergeCell ref="P835:X835"/>
    <mergeCell ref="Y835:AA835"/>
    <mergeCell ref="AB835:AD835"/>
    <mergeCell ref="Y824:AA824"/>
    <mergeCell ref="AB824:AD824"/>
    <mergeCell ref="AE824:AM824"/>
    <mergeCell ref="AE825:AM825"/>
    <mergeCell ref="AE826:AM826"/>
    <mergeCell ref="B829:C829"/>
    <mergeCell ref="D829:J829"/>
    <mergeCell ref="P829:X829"/>
    <mergeCell ref="Y829:AA829"/>
    <mergeCell ref="AB829:AD829"/>
    <mergeCell ref="K830:O830"/>
    <mergeCell ref="K831:O831"/>
    <mergeCell ref="K832:O832"/>
    <mergeCell ref="B828:C828"/>
    <mergeCell ref="D828:J828"/>
    <mergeCell ref="P828:X828"/>
    <mergeCell ref="Y828:AA828"/>
    <mergeCell ref="AB828:AD828"/>
    <mergeCell ref="B827:C827"/>
    <mergeCell ref="D827:J827"/>
    <mergeCell ref="P827:X827"/>
    <mergeCell ref="Y827:AA827"/>
    <mergeCell ref="AB827:AD827"/>
    <mergeCell ref="K824:O824"/>
    <mergeCell ref="B831:C831"/>
    <mergeCell ref="D831:J831"/>
    <mergeCell ref="P831:X831"/>
    <mergeCell ref="Y831:AA831"/>
    <mergeCell ref="AB831:AD831"/>
    <mergeCell ref="B830:C830"/>
    <mergeCell ref="D830:J830"/>
    <mergeCell ref="P830:X830"/>
    <mergeCell ref="Y830:AA830"/>
    <mergeCell ref="AB830:AD830"/>
    <mergeCell ref="B834:C834"/>
    <mergeCell ref="D834:J834"/>
    <mergeCell ref="P834:X834"/>
    <mergeCell ref="Y834:AA834"/>
    <mergeCell ref="AB834:AD834"/>
    <mergeCell ref="B833:C833"/>
    <mergeCell ref="D833:J833"/>
    <mergeCell ref="P833:X833"/>
    <mergeCell ref="Y833:AA833"/>
    <mergeCell ref="AB833:AD833"/>
    <mergeCell ref="B838:C838"/>
    <mergeCell ref="D838:J838"/>
    <mergeCell ref="P838:X838"/>
    <mergeCell ref="Y838:AA838"/>
    <mergeCell ref="AB838:AD838"/>
    <mergeCell ref="K839:O839"/>
    <mergeCell ref="K840:O840"/>
    <mergeCell ref="K841:O841"/>
    <mergeCell ref="B837:C837"/>
    <mergeCell ref="D837:J837"/>
    <mergeCell ref="P837:X837"/>
    <mergeCell ref="Y837:AA837"/>
    <mergeCell ref="AB837:AD837"/>
    <mergeCell ref="B836:C836"/>
    <mergeCell ref="D836:J836"/>
    <mergeCell ref="P836:X836"/>
    <mergeCell ref="B832:C832"/>
    <mergeCell ref="D832:J832"/>
    <mergeCell ref="P832:X832"/>
    <mergeCell ref="Y832:AA832"/>
    <mergeCell ref="AB832:AD832"/>
    <mergeCell ref="K833:O833"/>
    <mergeCell ref="K834:O834"/>
    <mergeCell ref="K835:O835"/>
    <mergeCell ref="AE833:AM833"/>
    <mergeCell ref="AE834:AM834"/>
    <mergeCell ref="AE835:AM835"/>
    <mergeCell ref="Y836:AA836"/>
    <mergeCell ref="AB836:AD836"/>
    <mergeCell ref="AE836:AM836"/>
    <mergeCell ref="AE837:AM837"/>
    <mergeCell ref="AE838:AM838"/>
    <mergeCell ref="B841:C841"/>
    <mergeCell ref="D841:J841"/>
    <mergeCell ref="P841:X841"/>
    <mergeCell ref="Y841:AA841"/>
    <mergeCell ref="AB841:AD841"/>
    <mergeCell ref="K842:O842"/>
    <mergeCell ref="K843:O843"/>
    <mergeCell ref="K844:O844"/>
    <mergeCell ref="B840:C840"/>
    <mergeCell ref="D840:J840"/>
    <mergeCell ref="P840:X840"/>
    <mergeCell ref="Y840:AA840"/>
    <mergeCell ref="AB840:AD840"/>
    <mergeCell ref="B839:C839"/>
    <mergeCell ref="D839:J839"/>
    <mergeCell ref="P839:X839"/>
    <mergeCell ref="Y839:AA839"/>
    <mergeCell ref="AB839:AD839"/>
    <mergeCell ref="K836:O836"/>
    <mergeCell ref="K837:O837"/>
    <mergeCell ref="K838:O838"/>
    <mergeCell ref="AE839:AM839"/>
    <mergeCell ref="AE840:AM840"/>
    <mergeCell ref="AE841:AM841"/>
    <mergeCell ref="AE846:AM846"/>
    <mergeCell ref="AE847:AM847"/>
    <mergeCell ref="B844:C844"/>
    <mergeCell ref="D844:J844"/>
    <mergeCell ref="P844:X844"/>
    <mergeCell ref="Y844:AA844"/>
    <mergeCell ref="AB844:AD844"/>
    <mergeCell ref="K845:O845"/>
    <mergeCell ref="K846:O846"/>
    <mergeCell ref="K847:O847"/>
    <mergeCell ref="B843:C843"/>
    <mergeCell ref="D843:J843"/>
    <mergeCell ref="P843:X843"/>
    <mergeCell ref="Y843:AA843"/>
    <mergeCell ref="AB843:AD843"/>
    <mergeCell ref="B842:C842"/>
    <mergeCell ref="D842:J842"/>
    <mergeCell ref="P842:X842"/>
    <mergeCell ref="Y842:AA842"/>
    <mergeCell ref="AB842:AD842"/>
    <mergeCell ref="AE842:AM842"/>
    <mergeCell ref="AE843:AM843"/>
    <mergeCell ref="AE844:AM844"/>
    <mergeCell ref="B847:C847"/>
    <mergeCell ref="D847:J847"/>
    <mergeCell ref="P847:X847"/>
    <mergeCell ref="Y847:AA847"/>
    <mergeCell ref="AB847:AD847"/>
    <mergeCell ref="K849:O849"/>
    <mergeCell ref="K850:O850"/>
    <mergeCell ref="B846:C846"/>
    <mergeCell ref="D846:J846"/>
    <mergeCell ref="P846:X846"/>
    <mergeCell ref="Y846:AA846"/>
    <mergeCell ref="AB846:AD846"/>
    <mergeCell ref="B845:C845"/>
    <mergeCell ref="D845:J845"/>
    <mergeCell ref="P845:X845"/>
    <mergeCell ref="Y845:AA845"/>
    <mergeCell ref="AB845:AD845"/>
    <mergeCell ref="AE851:AM851"/>
    <mergeCell ref="AE852:AM852"/>
    <mergeCell ref="AE853:AM853"/>
    <mergeCell ref="B850:C850"/>
    <mergeCell ref="D850:J850"/>
    <mergeCell ref="P850:X850"/>
    <mergeCell ref="Y850:AA850"/>
    <mergeCell ref="AB850:AD850"/>
    <mergeCell ref="K851:O851"/>
    <mergeCell ref="K852:O852"/>
    <mergeCell ref="K853:O853"/>
    <mergeCell ref="B849:C849"/>
    <mergeCell ref="D849:J849"/>
    <mergeCell ref="P849:X849"/>
    <mergeCell ref="Y849:AA849"/>
    <mergeCell ref="AB849:AD849"/>
    <mergeCell ref="B848:C848"/>
    <mergeCell ref="D848:J848"/>
    <mergeCell ref="P848:X848"/>
    <mergeCell ref="AE845:AM845"/>
    <mergeCell ref="AE854:AM854"/>
    <mergeCell ref="AE855:AM855"/>
    <mergeCell ref="AE856:AM856"/>
    <mergeCell ref="B859:C859"/>
    <mergeCell ref="D859:J859"/>
    <mergeCell ref="P859:X859"/>
    <mergeCell ref="Y859:AA859"/>
    <mergeCell ref="AB859:AD859"/>
    <mergeCell ref="Y848:AA848"/>
    <mergeCell ref="AB848:AD848"/>
    <mergeCell ref="AE848:AM848"/>
    <mergeCell ref="AE849:AM849"/>
    <mergeCell ref="AE850:AM850"/>
    <mergeCell ref="B853:C853"/>
    <mergeCell ref="D853:J853"/>
    <mergeCell ref="P853:X853"/>
    <mergeCell ref="Y853:AA853"/>
    <mergeCell ref="AB853:AD853"/>
    <mergeCell ref="K854:O854"/>
    <mergeCell ref="K855:O855"/>
    <mergeCell ref="K856:O856"/>
    <mergeCell ref="B852:C852"/>
    <mergeCell ref="D852:J852"/>
    <mergeCell ref="P852:X852"/>
    <mergeCell ref="Y852:AA852"/>
    <mergeCell ref="AB852:AD852"/>
    <mergeCell ref="B851:C851"/>
    <mergeCell ref="D851:J851"/>
    <mergeCell ref="P851:X851"/>
    <mergeCell ref="Y851:AA851"/>
    <mergeCell ref="AB851:AD851"/>
    <mergeCell ref="K848:O848"/>
    <mergeCell ref="B855:C855"/>
    <mergeCell ref="D855:J855"/>
    <mergeCell ref="P855:X855"/>
    <mergeCell ref="Y855:AA855"/>
    <mergeCell ref="AB855:AD855"/>
    <mergeCell ref="B854:C854"/>
    <mergeCell ref="D854:J854"/>
    <mergeCell ref="P854:X854"/>
    <mergeCell ref="Y854:AA854"/>
    <mergeCell ref="AB854:AD854"/>
    <mergeCell ref="B858:C858"/>
    <mergeCell ref="D858:J858"/>
    <mergeCell ref="P858:X858"/>
    <mergeCell ref="Y858:AA858"/>
    <mergeCell ref="AB858:AD858"/>
    <mergeCell ref="B857:C857"/>
    <mergeCell ref="D857:J857"/>
    <mergeCell ref="P857:X857"/>
    <mergeCell ref="Y857:AA857"/>
    <mergeCell ref="AB857:AD857"/>
    <mergeCell ref="B862:C862"/>
    <mergeCell ref="D862:J862"/>
    <mergeCell ref="P862:X862"/>
    <mergeCell ref="Y862:AA862"/>
    <mergeCell ref="AB862:AD862"/>
    <mergeCell ref="K863:O863"/>
    <mergeCell ref="K864:O864"/>
    <mergeCell ref="K865:O865"/>
    <mergeCell ref="B861:C861"/>
    <mergeCell ref="D861:J861"/>
    <mergeCell ref="P861:X861"/>
    <mergeCell ref="Y861:AA861"/>
    <mergeCell ref="AB861:AD861"/>
    <mergeCell ref="B860:C860"/>
    <mergeCell ref="D860:J860"/>
    <mergeCell ref="P860:X860"/>
    <mergeCell ref="B856:C856"/>
    <mergeCell ref="D856:J856"/>
    <mergeCell ref="P856:X856"/>
    <mergeCell ref="Y856:AA856"/>
    <mergeCell ref="AB856:AD856"/>
    <mergeCell ref="K857:O857"/>
    <mergeCell ref="K858:O858"/>
    <mergeCell ref="K859:O859"/>
    <mergeCell ref="AE857:AM857"/>
    <mergeCell ref="AE858:AM858"/>
    <mergeCell ref="AE859:AM859"/>
    <mergeCell ref="Y860:AA860"/>
    <mergeCell ref="AB860:AD860"/>
    <mergeCell ref="AE860:AM860"/>
    <mergeCell ref="AE861:AM861"/>
    <mergeCell ref="AE862:AM862"/>
    <mergeCell ref="B865:C865"/>
    <mergeCell ref="D865:J865"/>
    <mergeCell ref="P865:X865"/>
    <mergeCell ref="Y865:AA865"/>
    <mergeCell ref="AB865:AD865"/>
    <mergeCell ref="K866:O866"/>
    <mergeCell ref="K867:O867"/>
    <mergeCell ref="K868:O868"/>
    <mergeCell ref="B864:C864"/>
    <mergeCell ref="D864:J864"/>
    <mergeCell ref="P864:X864"/>
    <mergeCell ref="Y864:AA864"/>
    <mergeCell ref="AB864:AD864"/>
    <mergeCell ref="B863:C863"/>
    <mergeCell ref="D863:J863"/>
    <mergeCell ref="P863:X863"/>
    <mergeCell ref="Y863:AA863"/>
    <mergeCell ref="AB863:AD863"/>
    <mergeCell ref="K860:O860"/>
    <mergeCell ref="K861:O861"/>
    <mergeCell ref="K862:O862"/>
    <mergeCell ref="AE863:AM863"/>
    <mergeCell ref="AE864:AM864"/>
    <mergeCell ref="AE865:AM865"/>
    <mergeCell ref="AE870:AM870"/>
    <mergeCell ref="AE871:AM871"/>
    <mergeCell ref="B868:C868"/>
    <mergeCell ref="D868:J868"/>
    <mergeCell ref="P868:X868"/>
    <mergeCell ref="Y868:AA868"/>
    <mergeCell ref="AB868:AD868"/>
    <mergeCell ref="K869:O869"/>
    <mergeCell ref="K870:O870"/>
    <mergeCell ref="K871:O871"/>
    <mergeCell ref="B867:C867"/>
    <mergeCell ref="D867:J867"/>
    <mergeCell ref="P867:X867"/>
    <mergeCell ref="Y867:AA867"/>
    <mergeCell ref="AB867:AD867"/>
    <mergeCell ref="B866:C866"/>
    <mergeCell ref="D866:J866"/>
    <mergeCell ref="P866:X866"/>
    <mergeCell ref="Y866:AA866"/>
    <mergeCell ref="AB866:AD866"/>
    <mergeCell ref="AE866:AM866"/>
    <mergeCell ref="AE867:AM867"/>
    <mergeCell ref="AE868:AM868"/>
    <mergeCell ref="B871:C871"/>
    <mergeCell ref="D871:J871"/>
    <mergeCell ref="P871:X871"/>
    <mergeCell ref="Y871:AA871"/>
    <mergeCell ref="AB871:AD871"/>
    <mergeCell ref="K873:O873"/>
    <mergeCell ref="K874:O874"/>
    <mergeCell ref="B870:C870"/>
    <mergeCell ref="D870:J870"/>
    <mergeCell ref="P870:X870"/>
    <mergeCell ref="Y870:AA870"/>
    <mergeCell ref="AB870:AD870"/>
    <mergeCell ref="B869:C869"/>
    <mergeCell ref="D869:J869"/>
    <mergeCell ref="P869:X869"/>
    <mergeCell ref="Y869:AA869"/>
    <mergeCell ref="AB869:AD869"/>
    <mergeCell ref="AE875:AM875"/>
    <mergeCell ref="AE876:AM876"/>
    <mergeCell ref="AE877:AM877"/>
    <mergeCell ref="B874:C874"/>
    <mergeCell ref="D874:J874"/>
    <mergeCell ref="P874:X874"/>
    <mergeCell ref="Y874:AA874"/>
    <mergeCell ref="AB874:AD874"/>
    <mergeCell ref="K875:O875"/>
    <mergeCell ref="K876:O876"/>
    <mergeCell ref="K877:O877"/>
    <mergeCell ref="B873:C873"/>
    <mergeCell ref="D873:J873"/>
    <mergeCell ref="P873:X873"/>
    <mergeCell ref="Y873:AA873"/>
    <mergeCell ref="AB873:AD873"/>
    <mergeCell ref="B872:C872"/>
    <mergeCell ref="D872:J872"/>
    <mergeCell ref="P872:X872"/>
    <mergeCell ref="AE869:AM869"/>
    <mergeCell ref="AE878:AM878"/>
    <mergeCell ref="AE879:AM879"/>
    <mergeCell ref="AE880:AM880"/>
    <mergeCell ref="B883:C883"/>
    <mergeCell ref="D883:J883"/>
    <mergeCell ref="P883:X883"/>
    <mergeCell ref="Y883:AA883"/>
    <mergeCell ref="AB883:AD883"/>
    <mergeCell ref="Y872:AA872"/>
    <mergeCell ref="AB872:AD872"/>
    <mergeCell ref="AE872:AM872"/>
    <mergeCell ref="AE873:AM873"/>
    <mergeCell ref="AE874:AM874"/>
    <mergeCell ref="B877:C877"/>
    <mergeCell ref="D877:J877"/>
    <mergeCell ref="P877:X877"/>
    <mergeCell ref="Y877:AA877"/>
    <mergeCell ref="AB877:AD877"/>
    <mergeCell ref="K878:O878"/>
    <mergeCell ref="K879:O879"/>
    <mergeCell ref="K880:O880"/>
    <mergeCell ref="B876:C876"/>
    <mergeCell ref="D876:J876"/>
    <mergeCell ref="P876:X876"/>
    <mergeCell ref="Y876:AA876"/>
    <mergeCell ref="AB876:AD876"/>
    <mergeCell ref="B875:C875"/>
    <mergeCell ref="D875:J875"/>
    <mergeCell ref="P875:X875"/>
    <mergeCell ref="Y875:AA875"/>
    <mergeCell ref="AB875:AD875"/>
    <mergeCell ref="K872:O872"/>
    <mergeCell ref="B879:C879"/>
    <mergeCell ref="D879:J879"/>
    <mergeCell ref="P879:X879"/>
    <mergeCell ref="Y879:AA879"/>
    <mergeCell ref="AB879:AD879"/>
    <mergeCell ref="B878:C878"/>
    <mergeCell ref="D878:J878"/>
    <mergeCell ref="P878:X878"/>
    <mergeCell ref="Y878:AA878"/>
    <mergeCell ref="AB878:AD878"/>
    <mergeCell ref="B882:C882"/>
    <mergeCell ref="D882:J882"/>
    <mergeCell ref="P882:X882"/>
    <mergeCell ref="Y882:AA882"/>
    <mergeCell ref="AB882:AD882"/>
    <mergeCell ref="B881:C881"/>
    <mergeCell ref="D881:J881"/>
    <mergeCell ref="P881:X881"/>
    <mergeCell ref="Y881:AA881"/>
    <mergeCell ref="AB881:AD881"/>
    <mergeCell ref="B886:C886"/>
    <mergeCell ref="D886:J886"/>
    <mergeCell ref="P886:X886"/>
    <mergeCell ref="Y886:AA886"/>
    <mergeCell ref="AB886:AD886"/>
    <mergeCell ref="K887:O887"/>
    <mergeCell ref="K888:O888"/>
    <mergeCell ref="K889:O889"/>
    <mergeCell ref="B885:C885"/>
    <mergeCell ref="D885:J885"/>
    <mergeCell ref="P885:X885"/>
    <mergeCell ref="Y885:AA885"/>
    <mergeCell ref="AB885:AD885"/>
    <mergeCell ref="B884:C884"/>
    <mergeCell ref="D884:J884"/>
    <mergeCell ref="P884:X884"/>
    <mergeCell ref="B880:C880"/>
    <mergeCell ref="D880:J880"/>
    <mergeCell ref="P880:X880"/>
    <mergeCell ref="Y880:AA880"/>
    <mergeCell ref="AB880:AD880"/>
    <mergeCell ref="K881:O881"/>
    <mergeCell ref="K882:O882"/>
    <mergeCell ref="K883:O883"/>
    <mergeCell ref="AE881:AM881"/>
    <mergeCell ref="AE882:AM882"/>
    <mergeCell ref="AE883:AM883"/>
    <mergeCell ref="Y884:AA884"/>
    <mergeCell ref="AB884:AD884"/>
    <mergeCell ref="AE884:AM884"/>
    <mergeCell ref="AE885:AM885"/>
    <mergeCell ref="AE886:AM886"/>
    <mergeCell ref="B889:C889"/>
    <mergeCell ref="D889:J889"/>
    <mergeCell ref="P889:X889"/>
    <mergeCell ref="Y889:AA889"/>
    <mergeCell ref="AB889:AD889"/>
    <mergeCell ref="K890:O890"/>
    <mergeCell ref="K891:O891"/>
    <mergeCell ref="K892:O892"/>
    <mergeCell ref="B888:C888"/>
    <mergeCell ref="D888:J888"/>
    <mergeCell ref="P888:X888"/>
    <mergeCell ref="Y888:AA888"/>
    <mergeCell ref="AB888:AD888"/>
    <mergeCell ref="B887:C887"/>
    <mergeCell ref="D887:J887"/>
    <mergeCell ref="P887:X887"/>
    <mergeCell ref="Y887:AA887"/>
    <mergeCell ref="AB887:AD887"/>
    <mergeCell ref="K884:O884"/>
    <mergeCell ref="K885:O885"/>
    <mergeCell ref="K886:O886"/>
    <mergeCell ref="AE887:AM887"/>
    <mergeCell ref="AE888:AM888"/>
    <mergeCell ref="AE889:AM889"/>
    <mergeCell ref="AE894:AM894"/>
    <mergeCell ref="AE895:AM895"/>
    <mergeCell ref="B892:C892"/>
    <mergeCell ref="D892:J892"/>
    <mergeCell ref="P892:X892"/>
    <mergeCell ref="Y892:AA892"/>
    <mergeCell ref="AB892:AD892"/>
    <mergeCell ref="K893:O893"/>
    <mergeCell ref="K894:O894"/>
    <mergeCell ref="K895:O895"/>
    <mergeCell ref="B891:C891"/>
    <mergeCell ref="D891:J891"/>
    <mergeCell ref="P891:X891"/>
    <mergeCell ref="Y891:AA891"/>
    <mergeCell ref="AB891:AD891"/>
    <mergeCell ref="B890:C890"/>
    <mergeCell ref="D890:J890"/>
    <mergeCell ref="P890:X890"/>
    <mergeCell ref="Y890:AA890"/>
    <mergeCell ref="AB890:AD890"/>
    <mergeCell ref="AE890:AM890"/>
    <mergeCell ref="AE891:AM891"/>
    <mergeCell ref="AE892:AM892"/>
    <mergeCell ref="B895:C895"/>
    <mergeCell ref="D895:J895"/>
    <mergeCell ref="P895:X895"/>
    <mergeCell ref="Y895:AA895"/>
    <mergeCell ref="AB895:AD895"/>
    <mergeCell ref="K897:O897"/>
    <mergeCell ref="K898:O898"/>
    <mergeCell ref="B894:C894"/>
    <mergeCell ref="D894:J894"/>
    <mergeCell ref="P894:X894"/>
    <mergeCell ref="Y894:AA894"/>
    <mergeCell ref="AB894:AD894"/>
    <mergeCell ref="B893:C893"/>
    <mergeCell ref="D893:J893"/>
    <mergeCell ref="P893:X893"/>
    <mergeCell ref="Y893:AA893"/>
    <mergeCell ref="AB893:AD893"/>
    <mergeCell ref="AE899:AM899"/>
    <mergeCell ref="AE900:AM900"/>
    <mergeCell ref="AE901:AM901"/>
    <mergeCell ref="B898:C898"/>
    <mergeCell ref="D898:J898"/>
    <mergeCell ref="P898:X898"/>
    <mergeCell ref="Y898:AA898"/>
    <mergeCell ref="AB898:AD898"/>
    <mergeCell ref="K899:O899"/>
    <mergeCell ref="K900:O900"/>
    <mergeCell ref="K901:O901"/>
    <mergeCell ref="B897:C897"/>
    <mergeCell ref="D897:J897"/>
    <mergeCell ref="P897:X897"/>
    <mergeCell ref="Y897:AA897"/>
    <mergeCell ref="AB897:AD897"/>
    <mergeCell ref="B896:C896"/>
    <mergeCell ref="D896:J896"/>
    <mergeCell ref="P896:X896"/>
    <mergeCell ref="AE893:AM893"/>
    <mergeCell ref="AE902:AM902"/>
    <mergeCell ref="AE903:AM903"/>
    <mergeCell ref="AE904:AM904"/>
    <mergeCell ref="B907:C907"/>
    <mergeCell ref="D907:J907"/>
    <mergeCell ref="P907:X907"/>
    <mergeCell ref="Y907:AA907"/>
    <mergeCell ref="AB907:AD907"/>
    <mergeCell ref="Y896:AA896"/>
    <mergeCell ref="AB896:AD896"/>
    <mergeCell ref="AE896:AM896"/>
    <mergeCell ref="AE897:AM897"/>
    <mergeCell ref="AE898:AM898"/>
    <mergeCell ref="B901:C901"/>
    <mergeCell ref="D901:J901"/>
    <mergeCell ref="P901:X901"/>
    <mergeCell ref="Y901:AA901"/>
    <mergeCell ref="AB901:AD901"/>
    <mergeCell ref="K902:O902"/>
    <mergeCell ref="K903:O903"/>
    <mergeCell ref="K904:O904"/>
    <mergeCell ref="B900:C900"/>
    <mergeCell ref="D900:J900"/>
    <mergeCell ref="P900:X900"/>
    <mergeCell ref="Y900:AA900"/>
    <mergeCell ref="AB900:AD900"/>
    <mergeCell ref="B899:C899"/>
    <mergeCell ref="D899:J899"/>
    <mergeCell ref="P899:X899"/>
    <mergeCell ref="Y899:AA899"/>
    <mergeCell ref="AB899:AD899"/>
    <mergeCell ref="K896:O896"/>
    <mergeCell ref="B903:C903"/>
    <mergeCell ref="D903:J903"/>
    <mergeCell ref="P903:X903"/>
    <mergeCell ref="Y903:AA903"/>
    <mergeCell ref="AB903:AD903"/>
    <mergeCell ref="B902:C902"/>
    <mergeCell ref="D902:J902"/>
    <mergeCell ref="P902:X902"/>
    <mergeCell ref="Y902:AA902"/>
    <mergeCell ref="AB902:AD902"/>
    <mergeCell ref="B906:C906"/>
    <mergeCell ref="D906:J906"/>
    <mergeCell ref="P906:X906"/>
    <mergeCell ref="Y906:AA906"/>
    <mergeCell ref="AB906:AD906"/>
    <mergeCell ref="B905:C905"/>
    <mergeCell ref="D905:J905"/>
    <mergeCell ref="P905:X905"/>
    <mergeCell ref="Y905:AA905"/>
    <mergeCell ref="AB905:AD905"/>
    <mergeCell ref="B910:C910"/>
    <mergeCell ref="D910:J910"/>
    <mergeCell ref="P910:X910"/>
    <mergeCell ref="Y910:AA910"/>
    <mergeCell ref="AB910:AD910"/>
    <mergeCell ref="K911:O911"/>
    <mergeCell ref="K912:O912"/>
    <mergeCell ref="K913:O913"/>
    <mergeCell ref="B909:C909"/>
    <mergeCell ref="D909:J909"/>
    <mergeCell ref="P909:X909"/>
    <mergeCell ref="Y909:AA909"/>
    <mergeCell ref="AB909:AD909"/>
    <mergeCell ref="B908:C908"/>
    <mergeCell ref="D908:J908"/>
    <mergeCell ref="P908:X908"/>
    <mergeCell ref="B904:C904"/>
    <mergeCell ref="D904:J904"/>
    <mergeCell ref="P904:X904"/>
    <mergeCell ref="Y904:AA904"/>
    <mergeCell ref="AB904:AD904"/>
    <mergeCell ref="K905:O905"/>
    <mergeCell ref="K906:O906"/>
    <mergeCell ref="K907:O907"/>
    <mergeCell ref="AE905:AM905"/>
    <mergeCell ref="AE906:AM906"/>
    <mergeCell ref="AE907:AM907"/>
    <mergeCell ref="Y908:AA908"/>
    <mergeCell ref="AB908:AD908"/>
    <mergeCell ref="AE908:AM908"/>
    <mergeCell ref="AE909:AM909"/>
    <mergeCell ref="AE910:AM910"/>
    <mergeCell ref="B913:C913"/>
    <mergeCell ref="D913:J913"/>
    <mergeCell ref="P913:X913"/>
    <mergeCell ref="Y913:AA913"/>
    <mergeCell ref="AB913:AD913"/>
    <mergeCell ref="K914:O914"/>
    <mergeCell ref="K915:O915"/>
    <mergeCell ref="K916:O916"/>
    <mergeCell ref="B912:C912"/>
    <mergeCell ref="D912:J912"/>
    <mergeCell ref="P912:X912"/>
    <mergeCell ref="Y912:AA912"/>
    <mergeCell ref="AB912:AD912"/>
    <mergeCell ref="B911:C911"/>
    <mergeCell ref="D911:J911"/>
    <mergeCell ref="P911:X911"/>
    <mergeCell ref="Y911:AA911"/>
    <mergeCell ref="AB911:AD911"/>
    <mergeCell ref="K908:O908"/>
    <mergeCell ref="K909:O909"/>
    <mergeCell ref="K910:O910"/>
    <mergeCell ref="AE911:AM911"/>
    <mergeCell ref="AE912:AM912"/>
    <mergeCell ref="AE913:AM913"/>
    <mergeCell ref="AE918:AM918"/>
    <mergeCell ref="AE919:AM919"/>
    <mergeCell ref="B916:C916"/>
    <mergeCell ref="D916:J916"/>
    <mergeCell ref="P916:X916"/>
    <mergeCell ref="Y916:AA916"/>
    <mergeCell ref="AB916:AD916"/>
    <mergeCell ref="K917:O917"/>
    <mergeCell ref="K918:O918"/>
    <mergeCell ref="K919:O919"/>
    <mergeCell ref="B915:C915"/>
    <mergeCell ref="D915:J915"/>
    <mergeCell ref="P915:X915"/>
    <mergeCell ref="Y915:AA915"/>
    <mergeCell ref="AB915:AD915"/>
    <mergeCell ref="B914:C914"/>
    <mergeCell ref="D914:J914"/>
    <mergeCell ref="P914:X914"/>
    <mergeCell ref="Y914:AA914"/>
    <mergeCell ref="AB914:AD914"/>
    <mergeCell ref="AE914:AM914"/>
    <mergeCell ref="AE915:AM915"/>
    <mergeCell ref="AE916:AM916"/>
    <mergeCell ref="B919:C919"/>
    <mergeCell ref="D919:J919"/>
    <mergeCell ref="P919:X919"/>
    <mergeCell ref="Y919:AA919"/>
    <mergeCell ref="AB919:AD919"/>
    <mergeCell ref="K921:O921"/>
    <mergeCell ref="K922:O922"/>
    <mergeCell ref="B918:C918"/>
    <mergeCell ref="D918:J918"/>
    <mergeCell ref="P918:X918"/>
    <mergeCell ref="Y918:AA918"/>
    <mergeCell ref="AB918:AD918"/>
    <mergeCell ref="B917:C917"/>
    <mergeCell ref="D917:J917"/>
    <mergeCell ref="P917:X917"/>
    <mergeCell ref="Y917:AA917"/>
    <mergeCell ref="AB917:AD917"/>
    <mergeCell ref="AE923:AM923"/>
    <mergeCell ref="AE924:AM924"/>
    <mergeCell ref="AE925:AM925"/>
    <mergeCell ref="B922:C922"/>
    <mergeCell ref="D922:J922"/>
    <mergeCell ref="P922:X922"/>
    <mergeCell ref="Y922:AA922"/>
    <mergeCell ref="AB922:AD922"/>
    <mergeCell ref="K923:O923"/>
    <mergeCell ref="K924:O924"/>
    <mergeCell ref="K925:O925"/>
    <mergeCell ref="B921:C921"/>
    <mergeCell ref="D921:J921"/>
    <mergeCell ref="P921:X921"/>
    <mergeCell ref="Y921:AA921"/>
    <mergeCell ref="AB921:AD921"/>
    <mergeCell ref="B920:C920"/>
    <mergeCell ref="D920:J920"/>
    <mergeCell ref="P920:X920"/>
    <mergeCell ref="AE917:AM917"/>
    <mergeCell ref="AE926:AM926"/>
    <mergeCell ref="AE927:AM927"/>
    <mergeCell ref="AE928:AM928"/>
    <mergeCell ref="B931:C931"/>
    <mergeCell ref="D931:J931"/>
    <mergeCell ref="P931:X931"/>
    <mergeCell ref="Y931:AA931"/>
    <mergeCell ref="AB931:AD931"/>
    <mergeCell ref="Y920:AA920"/>
    <mergeCell ref="AB920:AD920"/>
    <mergeCell ref="AE920:AM920"/>
    <mergeCell ref="AE921:AM921"/>
    <mergeCell ref="AE922:AM922"/>
    <mergeCell ref="B925:C925"/>
    <mergeCell ref="D925:J925"/>
    <mergeCell ref="P925:X925"/>
    <mergeCell ref="Y925:AA925"/>
    <mergeCell ref="AB925:AD925"/>
    <mergeCell ref="K926:O926"/>
    <mergeCell ref="K927:O927"/>
    <mergeCell ref="K928:O928"/>
    <mergeCell ref="B924:C924"/>
    <mergeCell ref="D924:J924"/>
    <mergeCell ref="P924:X924"/>
    <mergeCell ref="Y924:AA924"/>
    <mergeCell ref="AB924:AD924"/>
    <mergeCell ref="B923:C923"/>
    <mergeCell ref="D923:J923"/>
    <mergeCell ref="P923:X923"/>
    <mergeCell ref="Y923:AA923"/>
    <mergeCell ref="AB923:AD923"/>
    <mergeCell ref="K920:O920"/>
    <mergeCell ref="B927:C927"/>
    <mergeCell ref="D927:J927"/>
    <mergeCell ref="P927:X927"/>
    <mergeCell ref="Y927:AA927"/>
    <mergeCell ref="AB927:AD927"/>
    <mergeCell ref="B926:C926"/>
    <mergeCell ref="D926:J926"/>
    <mergeCell ref="P926:X926"/>
    <mergeCell ref="Y926:AA926"/>
    <mergeCell ref="AB926:AD926"/>
    <mergeCell ref="B930:C930"/>
    <mergeCell ref="D930:J930"/>
    <mergeCell ref="P930:X930"/>
    <mergeCell ref="Y930:AA930"/>
    <mergeCell ref="AB930:AD930"/>
    <mergeCell ref="B929:C929"/>
    <mergeCell ref="D929:J929"/>
    <mergeCell ref="P929:X929"/>
    <mergeCell ref="Y929:AA929"/>
    <mergeCell ref="AB929:AD929"/>
    <mergeCell ref="B934:C934"/>
    <mergeCell ref="D934:J934"/>
    <mergeCell ref="P934:X934"/>
    <mergeCell ref="Y934:AA934"/>
    <mergeCell ref="AB934:AD934"/>
    <mergeCell ref="K935:O935"/>
    <mergeCell ref="K936:O936"/>
    <mergeCell ref="K937:O937"/>
    <mergeCell ref="B933:C933"/>
    <mergeCell ref="D933:J933"/>
    <mergeCell ref="P933:X933"/>
    <mergeCell ref="Y933:AA933"/>
    <mergeCell ref="AB933:AD933"/>
    <mergeCell ref="B932:C932"/>
    <mergeCell ref="D932:J932"/>
    <mergeCell ref="P932:X932"/>
    <mergeCell ref="B928:C928"/>
    <mergeCell ref="D928:J928"/>
    <mergeCell ref="P928:X928"/>
    <mergeCell ref="Y928:AA928"/>
    <mergeCell ref="AB928:AD928"/>
    <mergeCell ref="K929:O929"/>
    <mergeCell ref="K930:O930"/>
    <mergeCell ref="K931:O931"/>
    <mergeCell ref="AE929:AM929"/>
    <mergeCell ref="AE930:AM930"/>
    <mergeCell ref="AE931:AM931"/>
    <mergeCell ref="Y932:AA932"/>
    <mergeCell ref="AB932:AD932"/>
    <mergeCell ref="AE932:AM932"/>
    <mergeCell ref="AE933:AM933"/>
    <mergeCell ref="AE934:AM934"/>
    <mergeCell ref="B937:C937"/>
    <mergeCell ref="D937:J937"/>
    <mergeCell ref="P937:X937"/>
    <mergeCell ref="Y937:AA937"/>
    <mergeCell ref="AB937:AD937"/>
    <mergeCell ref="K938:O938"/>
    <mergeCell ref="K939:O939"/>
    <mergeCell ref="K940:O940"/>
    <mergeCell ref="B936:C936"/>
    <mergeCell ref="D936:J936"/>
    <mergeCell ref="P936:X936"/>
    <mergeCell ref="Y936:AA936"/>
    <mergeCell ref="AB936:AD936"/>
    <mergeCell ref="B935:C935"/>
    <mergeCell ref="D935:J935"/>
    <mergeCell ref="P935:X935"/>
    <mergeCell ref="Y935:AA935"/>
    <mergeCell ref="AB935:AD935"/>
    <mergeCell ref="K932:O932"/>
    <mergeCell ref="K933:O933"/>
    <mergeCell ref="K934:O934"/>
    <mergeCell ref="AE935:AM935"/>
    <mergeCell ref="AE936:AM936"/>
    <mergeCell ref="AE937:AM937"/>
    <mergeCell ref="AE942:AM942"/>
    <mergeCell ref="AE943:AM943"/>
    <mergeCell ref="B940:C940"/>
    <mergeCell ref="D940:J940"/>
    <mergeCell ref="P940:X940"/>
    <mergeCell ref="Y940:AA940"/>
    <mergeCell ref="AB940:AD940"/>
    <mergeCell ref="K941:O941"/>
    <mergeCell ref="K942:O942"/>
    <mergeCell ref="K943:O943"/>
    <mergeCell ref="B939:C939"/>
    <mergeCell ref="D939:J939"/>
    <mergeCell ref="P939:X939"/>
    <mergeCell ref="Y939:AA939"/>
    <mergeCell ref="AB939:AD939"/>
    <mergeCell ref="B938:C938"/>
    <mergeCell ref="D938:J938"/>
    <mergeCell ref="P938:X938"/>
    <mergeCell ref="Y938:AA938"/>
    <mergeCell ref="AB938:AD938"/>
    <mergeCell ref="AE938:AM938"/>
    <mergeCell ref="AE939:AM939"/>
    <mergeCell ref="AE940:AM940"/>
    <mergeCell ref="B943:C943"/>
    <mergeCell ref="D943:J943"/>
    <mergeCell ref="P943:X943"/>
    <mergeCell ref="Y943:AA943"/>
    <mergeCell ref="AB943:AD943"/>
    <mergeCell ref="K945:O945"/>
    <mergeCell ref="K946:O946"/>
    <mergeCell ref="B942:C942"/>
    <mergeCell ref="D942:J942"/>
    <mergeCell ref="P942:X942"/>
    <mergeCell ref="Y942:AA942"/>
    <mergeCell ref="AB942:AD942"/>
    <mergeCell ref="B941:C941"/>
    <mergeCell ref="D941:J941"/>
    <mergeCell ref="P941:X941"/>
    <mergeCell ref="Y941:AA941"/>
    <mergeCell ref="AB941:AD941"/>
    <mergeCell ref="AE947:AM947"/>
    <mergeCell ref="AE948:AM948"/>
    <mergeCell ref="AE949:AM949"/>
    <mergeCell ref="B946:C946"/>
    <mergeCell ref="D946:J946"/>
    <mergeCell ref="P946:X946"/>
    <mergeCell ref="Y946:AA946"/>
    <mergeCell ref="AB946:AD946"/>
    <mergeCell ref="K947:O947"/>
    <mergeCell ref="K948:O948"/>
    <mergeCell ref="K949:O949"/>
    <mergeCell ref="B945:C945"/>
    <mergeCell ref="D945:J945"/>
    <mergeCell ref="P945:X945"/>
    <mergeCell ref="Y945:AA945"/>
    <mergeCell ref="AB945:AD945"/>
    <mergeCell ref="B944:C944"/>
    <mergeCell ref="D944:J944"/>
    <mergeCell ref="P944:X944"/>
    <mergeCell ref="AE941:AM941"/>
    <mergeCell ref="AE950:AM950"/>
    <mergeCell ref="AE951:AM951"/>
    <mergeCell ref="AE952:AM952"/>
    <mergeCell ref="B955:C955"/>
    <mergeCell ref="D955:J955"/>
    <mergeCell ref="P955:X955"/>
    <mergeCell ref="Y955:AA955"/>
    <mergeCell ref="AB955:AD955"/>
    <mergeCell ref="Y944:AA944"/>
    <mergeCell ref="AB944:AD944"/>
    <mergeCell ref="AE944:AM944"/>
    <mergeCell ref="AE945:AM945"/>
    <mergeCell ref="AE946:AM946"/>
    <mergeCell ref="B949:C949"/>
    <mergeCell ref="D949:J949"/>
    <mergeCell ref="P949:X949"/>
    <mergeCell ref="Y949:AA949"/>
    <mergeCell ref="AB949:AD949"/>
    <mergeCell ref="K950:O950"/>
    <mergeCell ref="K951:O951"/>
    <mergeCell ref="K952:O952"/>
    <mergeCell ref="B948:C948"/>
    <mergeCell ref="D948:J948"/>
    <mergeCell ref="P948:X948"/>
    <mergeCell ref="Y948:AA948"/>
    <mergeCell ref="AB948:AD948"/>
    <mergeCell ref="B947:C947"/>
    <mergeCell ref="D947:J947"/>
    <mergeCell ref="P947:X947"/>
    <mergeCell ref="Y947:AA947"/>
    <mergeCell ref="AB947:AD947"/>
    <mergeCell ref="K944:O944"/>
    <mergeCell ref="B951:C951"/>
    <mergeCell ref="D951:J951"/>
    <mergeCell ref="P951:X951"/>
    <mergeCell ref="Y951:AA951"/>
    <mergeCell ref="AB951:AD951"/>
    <mergeCell ref="B950:C950"/>
    <mergeCell ref="D950:J950"/>
    <mergeCell ref="P950:X950"/>
    <mergeCell ref="Y950:AA950"/>
    <mergeCell ref="AB950:AD950"/>
    <mergeCell ref="B954:C954"/>
    <mergeCell ref="D954:J954"/>
    <mergeCell ref="P954:X954"/>
    <mergeCell ref="Y954:AA954"/>
    <mergeCell ref="AB954:AD954"/>
    <mergeCell ref="B953:C953"/>
    <mergeCell ref="D953:J953"/>
    <mergeCell ref="P953:X953"/>
    <mergeCell ref="Y953:AA953"/>
    <mergeCell ref="AB953:AD953"/>
    <mergeCell ref="B958:C958"/>
    <mergeCell ref="D958:J958"/>
    <mergeCell ref="P958:X958"/>
    <mergeCell ref="Y958:AA958"/>
    <mergeCell ref="AB958:AD958"/>
    <mergeCell ref="K959:O959"/>
    <mergeCell ref="K960:O960"/>
    <mergeCell ref="K961:O961"/>
    <mergeCell ref="B957:C957"/>
    <mergeCell ref="D957:J957"/>
    <mergeCell ref="P957:X957"/>
    <mergeCell ref="Y957:AA957"/>
    <mergeCell ref="AB957:AD957"/>
    <mergeCell ref="B956:C956"/>
    <mergeCell ref="D956:J956"/>
    <mergeCell ref="P956:X956"/>
    <mergeCell ref="B952:C952"/>
    <mergeCell ref="D952:J952"/>
    <mergeCell ref="P952:X952"/>
    <mergeCell ref="Y952:AA952"/>
    <mergeCell ref="AB952:AD952"/>
    <mergeCell ref="K953:O953"/>
    <mergeCell ref="K954:O954"/>
    <mergeCell ref="K955:O955"/>
    <mergeCell ref="AE953:AM953"/>
    <mergeCell ref="AE954:AM954"/>
    <mergeCell ref="AE955:AM955"/>
    <mergeCell ref="Y956:AA956"/>
    <mergeCell ref="AB956:AD956"/>
    <mergeCell ref="AE956:AM956"/>
    <mergeCell ref="AE957:AM957"/>
    <mergeCell ref="AE958:AM958"/>
    <mergeCell ref="B961:C961"/>
    <mergeCell ref="D961:J961"/>
    <mergeCell ref="P961:X961"/>
    <mergeCell ref="Y961:AA961"/>
    <mergeCell ref="AB961:AD961"/>
    <mergeCell ref="K962:O962"/>
    <mergeCell ref="K963:O963"/>
    <mergeCell ref="K964:O964"/>
    <mergeCell ref="B960:C960"/>
    <mergeCell ref="D960:J960"/>
    <mergeCell ref="P960:X960"/>
    <mergeCell ref="Y960:AA960"/>
    <mergeCell ref="AB960:AD960"/>
    <mergeCell ref="B959:C959"/>
    <mergeCell ref="D959:J959"/>
    <mergeCell ref="P959:X959"/>
    <mergeCell ref="Y959:AA959"/>
    <mergeCell ref="AB959:AD959"/>
    <mergeCell ref="K956:O956"/>
    <mergeCell ref="K957:O957"/>
    <mergeCell ref="K958:O958"/>
    <mergeCell ref="AE959:AM959"/>
    <mergeCell ref="AE960:AM960"/>
    <mergeCell ref="AE961:AM961"/>
    <mergeCell ref="AE966:AM966"/>
    <mergeCell ref="AE967:AM967"/>
    <mergeCell ref="B964:C964"/>
    <mergeCell ref="D964:J964"/>
    <mergeCell ref="P964:X964"/>
    <mergeCell ref="Y964:AA964"/>
    <mergeCell ref="AB964:AD964"/>
    <mergeCell ref="K965:O965"/>
    <mergeCell ref="K966:O966"/>
    <mergeCell ref="K967:O967"/>
    <mergeCell ref="B963:C963"/>
    <mergeCell ref="D963:J963"/>
    <mergeCell ref="P963:X963"/>
    <mergeCell ref="Y963:AA963"/>
    <mergeCell ref="AB963:AD963"/>
    <mergeCell ref="B962:C962"/>
    <mergeCell ref="D962:J962"/>
    <mergeCell ref="P962:X962"/>
    <mergeCell ref="Y962:AA962"/>
    <mergeCell ref="AB962:AD962"/>
    <mergeCell ref="AE962:AM962"/>
    <mergeCell ref="AE963:AM963"/>
    <mergeCell ref="AE964:AM964"/>
    <mergeCell ref="B967:C967"/>
    <mergeCell ref="D967:J967"/>
    <mergeCell ref="P967:X967"/>
    <mergeCell ref="Y967:AA967"/>
    <mergeCell ref="AB967:AD967"/>
    <mergeCell ref="K969:O969"/>
    <mergeCell ref="K970:O970"/>
    <mergeCell ref="B966:C966"/>
    <mergeCell ref="D966:J966"/>
    <mergeCell ref="P966:X966"/>
    <mergeCell ref="Y966:AA966"/>
    <mergeCell ref="AB966:AD966"/>
    <mergeCell ref="B965:C965"/>
    <mergeCell ref="D965:J965"/>
    <mergeCell ref="P965:X965"/>
    <mergeCell ref="Y965:AA965"/>
    <mergeCell ref="AB965:AD965"/>
    <mergeCell ref="AE971:AM971"/>
    <mergeCell ref="AE972:AM972"/>
    <mergeCell ref="AE973:AM973"/>
    <mergeCell ref="B970:C970"/>
    <mergeCell ref="D970:J970"/>
    <mergeCell ref="P970:X970"/>
    <mergeCell ref="Y970:AA970"/>
    <mergeCell ref="AB970:AD970"/>
    <mergeCell ref="K971:O971"/>
    <mergeCell ref="K972:O972"/>
    <mergeCell ref="K973:O973"/>
    <mergeCell ref="B969:C969"/>
    <mergeCell ref="D969:J969"/>
    <mergeCell ref="P969:X969"/>
    <mergeCell ref="Y969:AA969"/>
    <mergeCell ref="AB969:AD969"/>
    <mergeCell ref="B968:C968"/>
    <mergeCell ref="D968:J968"/>
    <mergeCell ref="P968:X968"/>
    <mergeCell ref="AE965:AM965"/>
    <mergeCell ref="AE974:AM974"/>
    <mergeCell ref="AE975:AM975"/>
    <mergeCell ref="AE976:AM976"/>
    <mergeCell ref="B979:C979"/>
    <mergeCell ref="D979:J979"/>
    <mergeCell ref="P979:X979"/>
    <mergeCell ref="Y979:AA979"/>
    <mergeCell ref="AB979:AD979"/>
    <mergeCell ref="Y968:AA968"/>
    <mergeCell ref="AB968:AD968"/>
    <mergeCell ref="AE968:AM968"/>
    <mergeCell ref="AE969:AM969"/>
    <mergeCell ref="AE970:AM970"/>
    <mergeCell ref="B973:C973"/>
    <mergeCell ref="D973:J973"/>
    <mergeCell ref="P973:X973"/>
    <mergeCell ref="Y973:AA973"/>
    <mergeCell ref="AB973:AD973"/>
    <mergeCell ref="K974:O974"/>
    <mergeCell ref="K975:O975"/>
    <mergeCell ref="K976:O976"/>
    <mergeCell ref="B972:C972"/>
    <mergeCell ref="D972:J972"/>
    <mergeCell ref="P972:X972"/>
    <mergeCell ref="Y972:AA972"/>
    <mergeCell ref="AB972:AD972"/>
    <mergeCell ref="B971:C971"/>
    <mergeCell ref="D971:J971"/>
    <mergeCell ref="P971:X971"/>
    <mergeCell ref="Y971:AA971"/>
    <mergeCell ref="AB971:AD971"/>
    <mergeCell ref="K968:O968"/>
    <mergeCell ref="B975:C975"/>
    <mergeCell ref="D975:J975"/>
    <mergeCell ref="P975:X975"/>
    <mergeCell ref="Y975:AA975"/>
    <mergeCell ref="AB975:AD975"/>
    <mergeCell ref="B974:C974"/>
    <mergeCell ref="D974:J974"/>
    <mergeCell ref="P974:X974"/>
    <mergeCell ref="Y974:AA974"/>
    <mergeCell ref="AB974:AD974"/>
    <mergeCell ref="B978:C978"/>
    <mergeCell ref="D978:J978"/>
    <mergeCell ref="P978:X978"/>
    <mergeCell ref="Y978:AA978"/>
    <mergeCell ref="AB978:AD978"/>
    <mergeCell ref="B977:C977"/>
    <mergeCell ref="D977:J977"/>
    <mergeCell ref="P977:X977"/>
    <mergeCell ref="Y977:AA977"/>
    <mergeCell ref="AB977:AD977"/>
    <mergeCell ref="B982:C982"/>
    <mergeCell ref="D982:J982"/>
    <mergeCell ref="P982:X982"/>
    <mergeCell ref="Y982:AA982"/>
    <mergeCell ref="AB982:AD982"/>
    <mergeCell ref="K983:O983"/>
    <mergeCell ref="K984:O984"/>
    <mergeCell ref="K985:O985"/>
    <mergeCell ref="B981:C981"/>
    <mergeCell ref="D981:J981"/>
    <mergeCell ref="P981:X981"/>
    <mergeCell ref="Y981:AA981"/>
    <mergeCell ref="AB981:AD981"/>
    <mergeCell ref="B980:C980"/>
    <mergeCell ref="D980:J980"/>
    <mergeCell ref="P980:X980"/>
    <mergeCell ref="B976:C976"/>
    <mergeCell ref="D976:J976"/>
    <mergeCell ref="P976:X976"/>
    <mergeCell ref="Y976:AA976"/>
    <mergeCell ref="AB976:AD976"/>
    <mergeCell ref="K977:O977"/>
    <mergeCell ref="K978:O978"/>
    <mergeCell ref="K979:O979"/>
    <mergeCell ref="AE977:AM977"/>
    <mergeCell ref="AE978:AM978"/>
    <mergeCell ref="AE979:AM979"/>
    <mergeCell ref="Y980:AA980"/>
    <mergeCell ref="AB980:AD980"/>
    <mergeCell ref="AE980:AM980"/>
    <mergeCell ref="AE981:AM981"/>
    <mergeCell ref="AE982:AM982"/>
    <mergeCell ref="B985:C985"/>
    <mergeCell ref="D985:J985"/>
    <mergeCell ref="P985:X985"/>
    <mergeCell ref="Y985:AA985"/>
    <mergeCell ref="AB985:AD985"/>
    <mergeCell ref="K986:O986"/>
    <mergeCell ref="K987:O987"/>
    <mergeCell ref="K988:O988"/>
    <mergeCell ref="B984:C984"/>
    <mergeCell ref="D984:J984"/>
    <mergeCell ref="P984:X984"/>
    <mergeCell ref="Y984:AA984"/>
    <mergeCell ref="AB984:AD984"/>
    <mergeCell ref="B983:C983"/>
    <mergeCell ref="D983:J983"/>
    <mergeCell ref="P983:X983"/>
    <mergeCell ref="Y983:AA983"/>
    <mergeCell ref="AB983:AD983"/>
    <mergeCell ref="K980:O980"/>
    <mergeCell ref="K981:O981"/>
    <mergeCell ref="K982:O982"/>
    <mergeCell ref="AE983:AM983"/>
    <mergeCell ref="AE984:AM984"/>
    <mergeCell ref="AE985:AM985"/>
    <mergeCell ref="AE990:AM990"/>
    <mergeCell ref="AE991:AM991"/>
    <mergeCell ref="B988:C988"/>
    <mergeCell ref="D988:J988"/>
    <mergeCell ref="P988:X988"/>
    <mergeCell ref="Y988:AA988"/>
    <mergeCell ref="AB988:AD988"/>
    <mergeCell ref="K989:O989"/>
    <mergeCell ref="K990:O990"/>
    <mergeCell ref="K991:O991"/>
    <mergeCell ref="B987:C987"/>
    <mergeCell ref="D987:J987"/>
    <mergeCell ref="P987:X987"/>
    <mergeCell ref="Y987:AA987"/>
    <mergeCell ref="AB987:AD987"/>
    <mergeCell ref="B986:C986"/>
    <mergeCell ref="D986:J986"/>
    <mergeCell ref="P986:X986"/>
    <mergeCell ref="Y986:AA986"/>
    <mergeCell ref="AB986:AD986"/>
    <mergeCell ref="AE986:AM986"/>
    <mergeCell ref="AE987:AM987"/>
    <mergeCell ref="AE988:AM988"/>
    <mergeCell ref="B991:C991"/>
    <mergeCell ref="D991:J991"/>
    <mergeCell ref="P991:X991"/>
    <mergeCell ref="Y991:AA991"/>
    <mergeCell ref="AB991:AD991"/>
    <mergeCell ref="K993:O993"/>
    <mergeCell ref="K994:O994"/>
    <mergeCell ref="B990:C990"/>
    <mergeCell ref="D990:J990"/>
    <mergeCell ref="P990:X990"/>
    <mergeCell ref="Y990:AA990"/>
    <mergeCell ref="AB990:AD990"/>
    <mergeCell ref="B989:C989"/>
    <mergeCell ref="D989:J989"/>
    <mergeCell ref="P989:X989"/>
    <mergeCell ref="Y989:AA989"/>
    <mergeCell ref="AB989:AD989"/>
    <mergeCell ref="AE995:AM995"/>
    <mergeCell ref="AE996:AM996"/>
    <mergeCell ref="AE997:AM997"/>
    <mergeCell ref="B994:C994"/>
    <mergeCell ref="D994:J994"/>
    <mergeCell ref="P994:X994"/>
    <mergeCell ref="Y994:AA994"/>
    <mergeCell ref="AB994:AD994"/>
    <mergeCell ref="K995:O995"/>
    <mergeCell ref="K996:O996"/>
    <mergeCell ref="K997:O997"/>
    <mergeCell ref="B993:C993"/>
    <mergeCell ref="D993:J993"/>
    <mergeCell ref="P993:X993"/>
    <mergeCell ref="Y993:AA993"/>
    <mergeCell ref="AB993:AD993"/>
    <mergeCell ref="B992:C992"/>
    <mergeCell ref="D992:J992"/>
    <mergeCell ref="P992:X992"/>
    <mergeCell ref="AE989:AM989"/>
    <mergeCell ref="AE998:AM998"/>
    <mergeCell ref="AE999:AM999"/>
    <mergeCell ref="AE1000:AM1000"/>
    <mergeCell ref="B1003:C1003"/>
    <mergeCell ref="D1003:J1003"/>
    <mergeCell ref="P1003:X1003"/>
    <mergeCell ref="Y1003:AA1003"/>
    <mergeCell ref="AB1003:AD1003"/>
    <mergeCell ref="Y992:AA992"/>
    <mergeCell ref="AB992:AD992"/>
    <mergeCell ref="AE992:AM992"/>
    <mergeCell ref="AE993:AM993"/>
    <mergeCell ref="AE994:AM994"/>
    <mergeCell ref="B997:C997"/>
    <mergeCell ref="D997:J997"/>
    <mergeCell ref="P997:X997"/>
    <mergeCell ref="Y997:AA997"/>
    <mergeCell ref="AB997:AD997"/>
    <mergeCell ref="K998:O998"/>
    <mergeCell ref="K999:O999"/>
    <mergeCell ref="K1000:O1000"/>
    <mergeCell ref="B996:C996"/>
    <mergeCell ref="D996:J996"/>
    <mergeCell ref="P996:X996"/>
    <mergeCell ref="Y996:AA996"/>
    <mergeCell ref="AB996:AD996"/>
    <mergeCell ref="B995:C995"/>
    <mergeCell ref="D995:J995"/>
    <mergeCell ref="P995:X995"/>
    <mergeCell ref="Y995:AA995"/>
    <mergeCell ref="AB995:AD995"/>
    <mergeCell ref="K992:O992"/>
    <mergeCell ref="B999:C999"/>
    <mergeCell ref="D999:J999"/>
    <mergeCell ref="P999:X999"/>
    <mergeCell ref="Y999:AA999"/>
    <mergeCell ref="AB999:AD999"/>
    <mergeCell ref="B998:C998"/>
    <mergeCell ref="D998:J998"/>
    <mergeCell ref="P998:X998"/>
    <mergeCell ref="Y998:AA998"/>
    <mergeCell ref="AB998:AD998"/>
    <mergeCell ref="B1002:C1002"/>
    <mergeCell ref="D1002:J1002"/>
    <mergeCell ref="P1002:X1002"/>
    <mergeCell ref="Y1002:AA1002"/>
    <mergeCell ref="AB1002:AD1002"/>
    <mergeCell ref="B1001:C1001"/>
    <mergeCell ref="D1001:J1001"/>
    <mergeCell ref="P1001:X1001"/>
    <mergeCell ref="Y1001:AA1001"/>
    <mergeCell ref="AB1001:AD1001"/>
    <mergeCell ref="B1006:C1006"/>
    <mergeCell ref="D1006:J1006"/>
    <mergeCell ref="P1006:X1006"/>
    <mergeCell ref="Y1006:AA1006"/>
    <mergeCell ref="AB1006:AD1006"/>
    <mergeCell ref="K1007:O1007"/>
    <mergeCell ref="K1008:O1008"/>
    <mergeCell ref="K1009:O1009"/>
    <mergeCell ref="B1005:C1005"/>
    <mergeCell ref="D1005:J1005"/>
    <mergeCell ref="P1005:X1005"/>
    <mergeCell ref="Y1005:AA1005"/>
    <mergeCell ref="AB1005:AD1005"/>
    <mergeCell ref="B1004:C1004"/>
    <mergeCell ref="D1004:J1004"/>
    <mergeCell ref="P1004:X1004"/>
    <mergeCell ref="B1000:C1000"/>
    <mergeCell ref="D1000:J1000"/>
    <mergeCell ref="P1000:X1000"/>
    <mergeCell ref="Y1000:AA1000"/>
    <mergeCell ref="AB1000:AD1000"/>
    <mergeCell ref="K1001:O1001"/>
    <mergeCell ref="K1002:O1002"/>
    <mergeCell ref="K1003:O1003"/>
    <mergeCell ref="B1009:C1009"/>
    <mergeCell ref="AE1001:AM1001"/>
    <mergeCell ref="AE1002:AM1002"/>
    <mergeCell ref="AE1003:AM1003"/>
    <mergeCell ref="Y1004:AA1004"/>
    <mergeCell ref="AB1004:AD1004"/>
    <mergeCell ref="AE1004:AM1004"/>
    <mergeCell ref="AE1005:AM1005"/>
    <mergeCell ref="AE1006:AM1006"/>
    <mergeCell ref="D1009:J1009"/>
    <mergeCell ref="P1009:X1009"/>
    <mergeCell ref="Y1009:AA1009"/>
    <mergeCell ref="AB1009:AD1009"/>
    <mergeCell ref="K1010:O1010"/>
    <mergeCell ref="K1011:O1011"/>
    <mergeCell ref="K1012:O1012"/>
    <mergeCell ref="B1008:C1008"/>
    <mergeCell ref="D1008:J1008"/>
    <mergeCell ref="P1008:X1008"/>
    <mergeCell ref="Y1008:AA1008"/>
    <mergeCell ref="AB1008:AD1008"/>
    <mergeCell ref="B1007:C1007"/>
    <mergeCell ref="D1007:J1007"/>
    <mergeCell ref="P1007:X1007"/>
    <mergeCell ref="Y1007:AA1007"/>
    <mergeCell ref="AB1007:AD1007"/>
    <mergeCell ref="K1004:O1004"/>
    <mergeCell ref="K1005:O1005"/>
    <mergeCell ref="K1006:O1006"/>
    <mergeCell ref="AE1007:AM1007"/>
    <mergeCell ref="AE1008:AM1008"/>
    <mergeCell ref="AE1009:AM1009"/>
    <mergeCell ref="A3:AM3"/>
    <mergeCell ref="B1013:C1013"/>
    <mergeCell ref="D1013:J1013"/>
    <mergeCell ref="P1013:X1013"/>
    <mergeCell ref="Y1013:AA1013"/>
    <mergeCell ref="AB1013:AD1013"/>
    <mergeCell ref="AE1013:AM1013"/>
    <mergeCell ref="B1012:C1012"/>
    <mergeCell ref="D1012:J1012"/>
    <mergeCell ref="P1012:X1012"/>
    <mergeCell ref="Y1012:AA1012"/>
    <mergeCell ref="AB1012:AD1012"/>
    <mergeCell ref="K1013:O1013"/>
    <mergeCell ref="B1:C1"/>
    <mergeCell ref="D1:J1"/>
    <mergeCell ref="P1:X1"/>
    <mergeCell ref="Y1:AA1"/>
    <mergeCell ref="AB1:AD1"/>
    <mergeCell ref="AE1:AM1"/>
    <mergeCell ref="B1011:C1011"/>
    <mergeCell ref="D1011:J1011"/>
    <mergeCell ref="P1011:X1011"/>
    <mergeCell ref="Y1011:AA1011"/>
    <mergeCell ref="AB1011:AD1011"/>
    <mergeCell ref="B1010:C1010"/>
    <mergeCell ref="D1010:J1010"/>
    <mergeCell ref="P1010:X1010"/>
    <mergeCell ref="Y1010:AA1010"/>
    <mergeCell ref="AB1010:AD1010"/>
    <mergeCell ref="AE1010:AM1010"/>
    <mergeCell ref="AE1011:AM1011"/>
    <mergeCell ref="AE1012:AM1012"/>
  </mergeCells>
  <conditionalFormatting sqref="D14:O1013">
    <cfRule type="expression" dxfId="2" priority="1">
      <formula>$D14="Other (List)"</formula>
    </cfRule>
  </conditionalFormatting>
  <dataValidations count="1">
    <dataValidation type="whole" allowBlank="1" showInputMessage="1" showErrorMessage="1" prompt="Use Number, DO NOT use alphabet" sqref="Y14:AD1013" xr:uid="{B6935735-9396-40F0-AFEA-9FBCB1605028}">
      <formula1>0</formula1>
      <formula2>5000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 Down Boxes'!$L$59:$L$63</xm:f>
          </x14:formula1>
          <xm:sqref>D14:J1013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Y27"/>
  <sheetViews>
    <sheetView zoomScale="80" zoomScaleNormal="80" workbookViewId="0">
      <selection activeCell="P14" sqref="P14:Y14"/>
    </sheetView>
  </sheetViews>
  <sheetFormatPr defaultColWidth="8.85546875" defaultRowHeight="15" x14ac:dyDescent="0.25"/>
  <cols>
    <col min="1" max="1" width="5.7109375" style="46" customWidth="1"/>
    <col min="2" max="5" width="15.7109375" style="46" customWidth="1"/>
    <col min="6" max="6" width="5.28515625" style="46" customWidth="1"/>
    <col min="7" max="8" width="15.7109375" style="46" customWidth="1"/>
    <col min="9" max="9" width="4.140625" style="46" customWidth="1"/>
    <col min="10" max="11" width="15.7109375" style="46" customWidth="1"/>
    <col min="12" max="12" width="4.42578125" style="46" customWidth="1"/>
    <col min="13" max="15" width="15.7109375" style="46" customWidth="1"/>
    <col min="16" max="25" width="10.7109375" style="46" customWidth="1"/>
    <col min="26" max="16384" width="8.85546875" style="46"/>
  </cols>
  <sheetData>
    <row r="1" spans="1:25" ht="35.25" x14ac:dyDescent="0.25">
      <c r="A1" s="298" t="s">
        <v>4</v>
      </c>
      <c r="B1" s="299" t="s">
        <v>24</v>
      </c>
      <c r="C1" s="299" t="s">
        <v>416</v>
      </c>
      <c r="D1" s="300" t="s">
        <v>223</v>
      </c>
      <c r="E1" s="300" t="s">
        <v>224</v>
      </c>
      <c r="F1" s="301"/>
      <c r="G1" s="300" t="s">
        <v>225</v>
      </c>
      <c r="H1" s="300" t="s">
        <v>226</v>
      </c>
      <c r="I1" s="301"/>
      <c r="J1" s="300" t="s">
        <v>227</v>
      </c>
      <c r="K1" s="300" t="s">
        <v>228</v>
      </c>
      <c r="L1" s="302"/>
      <c r="M1" s="303" t="s">
        <v>417</v>
      </c>
      <c r="N1" s="304" t="s">
        <v>418</v>
      </c>
      <c r="O1" s="303" t="s">
        <v>229</v>
      </c>
      <c r="P1" s="605" t="s">
        <v>419</v>
      </c>
      <c r="Q1" s="606"/>
      <c r="R1" s="606"/>
      <c r="S1" s="606"/>
      <c r="T1" s="606"/>
      <c r="U1" s="606"/>
      <c r="V1" s="606"/>
      <c r="W1" s="606"/>
      <c r="X1" s="606"/>
      <c r="Y1" s="607"/>
    </row>
    <row r="2" spans="1:25" s="279" customFormat="1" ht="18.75" x14ac:dyDescent="0.25">
      <c r="A2" s="543" t="str">
        <f>'Initial Info Client Demographic'!A2</f>
        <v xml:space="preserve">WV Bureau for Behavioral Health  - Family and Community Support Program </v>
      </c>
      <c r="B2" s="544"/>
      <c r="C2" s="544"/>
      <c r="D2" s="544"/>
      <c r="E2" s="544"/>
      <c r="F2" s="544"/>
      <c r="G2" s="544"/>
      <c r="H2" s="544"/>
      <c r="I2" s="544"/>
      <c r="J2" s="544"/>
      <c r="K2" s="544"/>
      <c r="L2" s="544"/>
      <c r="M2" s="544"/>
      <c r="N2" s="544"/>
      <c r="O2" s="544"/>
      <c r="P2" s="544"/>
      <c r="Q2" s="544"/>
      <c r="R2" s="544"/>
      <c r="S2" s="544"/>
      <c r="T2" s="544"/>
      <c r="U2" s="544"/>
      <c r="V2" s="544"/>
      <c r="W2" s="544"/>
      <c r="X2" s="544"/>
      <c r="Y2" s="545"/>
    </row>
    <row r="3" spans="1:25" s="93" customFormat="1" ht="18.75" x14ac:dyDescent="0.25">
      <c r="A3" s="508" t="str">
        <f>'Initial Info Client Demographic'!A3</f>
        <v>Fiscal Year 2022 (July 1, 2021 - June 30, 2022)  V 20210501</v>
      </c>
      <c r="B3" s="509"/>
      <c r="C3" s="509"/>
      <c r="D3" s="509"/>
      <c r="E3" s="509"/>
      <c r="F3" s="509"/>
      <c r="G3" s="509"/>
      <c r="H3" s="509"/>
      <c r="I3" s="509"/>
      <c r="J3" s="509"/>
      <c r="K3" s="509"/>
      <c r="L3" s="509"/>
      <c r="M3" s="509"/>
      <c r="N3" s="509"/>
      <c r="O3" s="509"/>
      <c r="P3" s="509"/>
      <c r="Q3" s="509"/>
      <c r="R3" s="509"/>
      <c r="S3" s="509"/>
      <c r="T3" s="509"/>
      <c r="U3" s="509"/>
      <c r="V3" s="509"/>
      <c r="W3" s="509"/>
      <c r="X3" s="509"/>
      <c r="Y3" s="510"/>
    </row>
    <row r="4" spans="1:25" ht="18.75" x14ac:dyDescent="0.25">
      <c r="A4" s="508" t="str">
        <f>'Initial Info Client Demographic'!A4</f>
        <v xml:space="preserve"> return electronically via -email to DHHRBBHReporting@wv.gov by the 25th day of the following month</v>
      </c>
      <c r="B4" s="509"/>
      <c r="C4" s="509"/>
      <c r="D4" s="509"/>
      <c r="E4" s="509"/>
      <c r="F4" s="509"/>
      <c r="G4" s="509"/>
      <c r="H4" s="509"/>
      <c r="I4" s="509"/>
      <c r="J4" s="509"/>
      <c r="K4" s="509"/>
      <c r="L4" s="509"/>
      <c r="M4" s="509"/>
      <c r="N4" s="509"/>
      <c r="O4" s="509"/>
      <c r="P4" s="509"/>
      <c r="Q4" s="509"/>
      <c r="R4" s="509"/>
      <c r="S4" s="509"/>
      <c r="T4" s="509"/>
      <c r="U4" s="509"/>
      <c r="V4" s="509"/>
      <c r="W4" s="509"/>
      <c r="X4" s="509"/>
      <c r="Y4" s="510"/>
    </row>
    <row r="5" spans="1:25" ht="20.100000000000001" customHeight="1" x14ac:dyDescent="0.25">
      <c r="A5" s="598" t="s">
        <v>407</v>
      </c>
      <c r="B5" s="598"/>
      <c r="C5" s="598"/>
      <c r="D5" s="598"/>
      <c r="E5" s="609" t="str">
        <f>'Initial Info Client Demographic'!D6</f>
        <v xml:space="preserve">Family and Community Support Program </v>
      </c>
      <c r="F5" s="609"/>
      <c r="G5" s="609"/>
      <c r="H5" s="609"/>
      <c r="I5" s="609"/>
      <c r="J5" s="609"/>
      <c r="K5" s="598" t="s">
        <v>1</v>
      </c>
      <c r="L5" s="598"/>
      <c r="M5" s="598"/>
      <c r="N5" s="598"/>
      <c r="O5" s="556">
        <f>'Initial Info Client Demographic'!K6</f>
        <v>0</v>
      </c>
      <c r="P5" s="557"/>
      <c r="Q5" s="557"/>
      <c r="R5" s="557"/>
      <c r="S5" s="557"/>
      <c r="T5" s="557"/>
      <c r="U5" s="557"/>
      <c r="V5" s="557"/>
      <c r="W5" s="557"/>
      <c r="X5" s="557"/>
      <c r="Y5" s="558"/>
    </row>
    <row r="6" spans="1:25" ht="20.100000000000001" customHeight="1" x14ac:dyDescent="0.25">
      <c r="A6" s="598" t="s">
        <v>443</v>
      </c>
      <c r="B6" s="598"/>
      <c r="C6" s="598"/>
      <c r="D6" s="598"/>
      <c r="E6" s="609" t="str">
        <f>'Initial Info Client Demographic'!D7</f>
        <v xml:space="preserve">Region </v>
      </c>
      <c r="F6" s="609"/>
      <c r="G6" s="609"/>
      <c r="H6" s="609"/>
      <c r="I6" s="609"/>
      <c r="J6" s="609"/>
      <c r="K6" s="598" t="s">
        <v>2</v>
      </c>
      <c r="L6" s="598"/>
      <c r="M6" s="598"/>
      <c r="N6" s="598"/>
      <c r="O6" s="556" t="str">
        <f>'Initial Info Client Demographic'!K7</f>
        <v>xx</v>
      </c>
      <c r="P6" s="557"/>
      <c r="Q6" s="557"/>
      <c r="R6" s="557"/>
      <c r="S6" s="557"/>
      <c r="T6" s="557"/>
      <c r="U6" s="557"/>
      <c r="V6" s="557"/>
      <c r="W6" s="557"/>
      <c r="X6" s="557"/>
      <c r="Y6" s="558"/>
    </row>
    <row r="7" spans="1:25" ht="20.100000000000001" customHeight="1" x14ac:dyDescent="0.25">
      <c r="A7" s="389" t="s">
        <v>3</v>
      </c>
      <c r="B7" s="389"/>
      <c r="C7" s="389"/>
      <c r="D7" s="389"/>
      <c r="E7" s="602" t="str">
        <f>'Initial Info Client Demographic'!D8</f>
        <v>123 Anywhere Street. Anywhere, WV 00000</v>
      </c>
      <c r="F7" s="602"/>
      <c r="G7" s="602"/>
      <c r="H7" s="602"/>
      <c r="I7" s="602"/>
      <c r="J7" s="602"/>
      <c r="K7" s="598" t="s">
        <v>395</v>
      </c>
      <c r="L7" s="598"/>
      <c r="M7" s="598"/>
      <c r="N7" s="598"/>
      <c r="O7" s="556" t="str">
        <f>'Initial Info Client Demographic'!K8</f>
        <v>xxx</v>
      </c>
      <c r="P7" s="557"/>
      <c r="Q7" s="557"/>
      <c r="R7" s="557"/>
      <c r="S7" s="557"/>
      <c r="T7" s="557"/>
      <c r="U7" s="557"/>
      <c r="V7" s="557"/>
      <c r="W7" s="557"/>
      <c r="X7" s="557"/>
      <c r="Y7" s="558"/>
    </row>
    <row r="8" spans="1:25" ht="20.100000000000001" customHeight="1" x14ac:dyDescent="0.25">
      <c r="A8" s="389"/>
      <c r="B8" s="389"/>
      <c r="C8" s="389"/>
      <c r="D8" s="389"/>
      <c r="E8" s="602"/>
      <c r="F8" s="602"/>
      <c r="G8" s="602"/>
      <c r="H8" s="602"/>
      <c r="I8" s="602"/>
      <c r="J8" s="602"/>
      <c r="K8" s="598" t="s">
        <v>262</v>
      </c>
      <c r="L8" s="598"/>
      <c r="M8" s="598"/>
      <c r="N8" s="598"/>
      <c r="O8" s="556" t="str">
        <f>'Initial Info Client Demographic'!K9</f>
        <v>G22</v>
      </c>
      <c r="P8" s="557"/>
      <c r="Q8" s="557"/>
      <c r="R8" s="557"/>
      <c r="S8" s="557"/>
      <c r="T8" s="557"/>
      <c r="U8" s="557"/>
      <c r="V8" s="557"/>
      <c r="W8" s="557"/>
      <c r="X8" s="557"/>
      <c r="Y8" s="558"/>
    </row>
    <row r="9" spans="1:25" ht="20.100000000000001" customHeight="1" x14ac:dyDescent="0.25">
      <c r="A9" s="608" t="s">
        <v>406</v>
      </c>
      <c r="B9" s="608"/>
      <c r="C9" s="608"/>
      <c r="D9" s="608"/>
      <c r="E9" s="563" t="str">
        <f>'Initial Info Client Demographic'!D10</f>
        <v>July</v>
      </c>
      <c r="F9" s="563"/>
      <c r="G9" s="563"/>
      <c r="H9" s="563">
        <f>'Initial Info Client Demographic'!F10</f>
        <v>2021</v>
      </c>
      <c r="I9" s="563"/>
      <c r="J9" s="563"/>
      <c r="K9" s="598" t="s">
        <v>263</v>
      </c>
      <c r="L9" s="598"/>
      <c r="M9" s="598"/>
      <c r="N9" s="598"/>
      <c r="O9" s="556">
        <f>'Initial Info Client Demographic'!K10</f>
        <v>10000308</v>
      </c>
      <c r="P9" s="557"/>
      <c r="Q9" s="557"/>
      <c r="R9" s="557"/>
      <c r="S9" s="557"/>
      <c r="T9" s="557"/>
      <c r="U9" s="557"/>
      <c r="V9" s="557"/>
      <c r="W9" s="557"/>
      <c r="X9" s="557"/>
      <c r="Y9" s="558"/>
    </row>
    <row r="10" spans="1:25" x14ac:dyDescent="0.25">
      <c r="A10" s="599" t="s">
        <v>471</v>
      </c>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1"/>
    </row>
    <row r="11" spans="1:25" ht="35.25" x14ac:dyDescent="0.25">
      <c r="A11" s="305" t="s">
        <v>4</v>
      </c>
      <c r="B11" s="306" t="s">
        <v>24</v>
      </c>
      <c r="C11" s="306" t="s">
        <v>416</v>
      </c>
      <c r="D11" s="307" t="s">
        <v>223</v>
      </c>
      <c r="E11" s="307" t="s">
        <v>224</v>
      </c>
      <c r="F11" s="308"/>
      <c r="G11" s="307" t="s">
        <v>225</v>
      </c>
      <c r="H11" s="307" t="s">
        <v>226</v>
      </c>
      <c r="I11" s="308"/>
      <c r="J11" s="307" t="s">
        <v>227</v>
      </c>
      <c r="K11" s="307" t="s">
        <v>228</v>
      </c>
      <c r="L11" s="309"/>
      <c r="M11" s="310" t="s">
        <v>417</v>
      </c>
      <c r="N11" s="311" t="s">
        <v>418</v>
      </c>
      <c r="O11" s="310" t="s">
        <v>229</v>
      </c>
      <c r="P11" s="610" t="s">
        <v>419</v>
      </c>
      <c r="Q11" s="611"/>
      <c r="R11" s="611"/>
      <c r="S11" s="611"/>
      <c r="T11" s="611"/>
      <c r="U11" s="611"/>
      <c r="V11" s="611"/>
      <c r="W11" s="611"/>
      <c r="X11" s="611"/>
      <c r="Y11" s="612"/>
    </row>
    <row r="12" spans="1:25" ht="39.950000000000003" customHeight="1" x14ac:dyDescent="0.25">
      <c r="A12" s="143">
        <v>1</v>
      </c>
      <c r="B12" s="296" t="s">
        <v>25</v>
      </c>
      <c r="C12" s="297">
        <v>2021</v>
      </c>
      <c r="D12" s="144"/>
      <c r="E12" s="145"/>
      <c r="F12" s="293"/>
      <c r="G12" s="146"/>
      <c r="H12" s="146"/>
      <c r="I12" s="293"/>
      <c r="J12" s="147"/>
      <c r="K12" s="147"/>
      <c r="L12" s="293"/>
      <c r="M12" s="148"/>
      <c r="N12" s="149"/>
      <c r="O12" s="148"/>
      <c r="P12" s="595" t="s">
        <v>161</v>
      </c>
      <c r="Q12" s="596"/>
      <c r="R12" s="596"/>
      <c r="S12" s="596"/>
      <c r="T12" s="596"/>
      <c r="U12" s="596"/>
      <c r="V12" s="596"/>
      <c r="W12" s="596"/>
      <c r="X12" s="596"/>
      <c r="Y12" s="597"/>
    </row>
    <row r="13" spans="1:25" ht="39.950000000000003" customHeight="1" x14ac:dyDescent="0.25">
      <c r="A13" s="150">
        <v>2</v>
      </c>
      <c r="B13" s="280" t="s">
        <v>420</v>
      </c>
      <c r="C13" s="142">
        <v>2021</v>
      </c>
      <c r="D13" s="151"/>
      <c r="E13" s="152"/>
      <c r="F13" s="294"/>
      <c r="G13" s="153"/>
      <c r="H13" s="153"/>
      <c r="I13" s="294"/>
      <c r="J13" s="154"/>
      <c r="K13" s="154"/>
      <c r="L13" s="294"/>
      <c r="M13" s="155"/>
      <c r="N13" s="156"/>
      <c r="O13" s="155"/>
      <c r="P13" s="595" t="s">
        <v>161</v>
      </c>
      <c r="Q13" s="596"/>
      <c r="R13" s="596"/>
      <c r="S13" s="596"/>
      <c r="T13" s="596"/>
      <c r="U13" s="596"/>
      <c r="V13" s="596"/>
      <c r="W13" s="596"/>
      <c r="X13" s="596"/>
      <c r="Y13" s="597"/>
    </row>
    <row r="14" spans="1:25" ht="50.1" customHeight="1" x14ac:dyDescent="0.25">
      <c r="A14" s="150">
        <v>3</v>
      </c>
      <c r="B14" s="280" t="s">
        <v>231</v>
      </c>
      <c r="C14" s="142">
        <v>2021</v>
      </c>
      <c r="D14" s="151"/>
      <c r="E14" s="152"/>
      <c r="F14" s="294"/>
      <c r="G14" s="153"/>
      <c r="H14" s="153"/>
      <c r="I14" s="294"/>
      <c r="J14" s="154"/>
      <c r="K14" s="154"/>
      <c r="L14" s="294"/>
      <c r="M14" s="155"/>
      <c r="N14" s="156"/>
      <c r="O14" s="155"/>
      <c r="P14" s="595" t="s">
        <v>161</v>
      </c>
      <c r="Q14" s="596"/>
      <c r="R14" s="596"/>
      <c r="S14" s="596"/>
      <c r="T14" s="596"/>
      <c r="U14" s="596"/>
      <c r="V14" s="596"/>
      <c r="W14" s="596"/>
      <c r="X14" s="596"/>
      <c r="Y14" s="597"/>
    </row>
    <row r="15" spans="1:25" ht="50.1" customHeight="1" x14ac:dyDescent="0.25">
      <c r="A15" s="150">
        <v>4</v>
      </c>
      <c r="B15" s="280" t="s">
        <v>232</v>
      </c>
      <c r="C15" s="142">
        <v>2021</v>
      </c>
      <c r="D15" s="151"/>
      <c r="E15" s="152"/>
      <c r="F15" s="294"/>
      <c r="G15" s="153"/>
      <c r="H15" s="153"/>
      <c r="I15" s="294"/>
      <c r="J15" s="154"/>
      <c r="K15" s="154"/>
      <c r="L15" s="294"/>
      <c r="M15" s="155"/>
      <c r="N15" s="156"/>
      <c r="O15" s="155"/>
      <c r="P15" s="595" t="s">
        <v>161</v>
      </c>
      <c r="Q15" s="596"/>
      <c r="R15" s="596"/>
      <c r="S15" s="596"/>
      <c r="T15" s="596"/>
      <c r="U15" s="596"/>
      <c r="V15" s="596"/>
      <c r="W15" s="596"/>
      <c r="X15" s="596"/>
      <c r="Y15" s="597"/>
    </row>
    <row r="16" spans="1:25" ht="50.1" customHeight="1" x14ac:dyDescent="0.25">
      <c r="A16" s="150">
        <v>5</v>
      </c>
      <c r="B16" s="280" t="s">
        <v>233</v>
      </c>
      <c r="C16" s="142">
        <v>2021</v>
      </c>
      <c r="D16" s="151"/>
      <c r="E16" s="152"/>
      <c r="F16" s="294"/>
      <c r="G16" s="153"/>
      <c r="H16" s="153"/>
      <c r="I16" s="294"/>
      <c r="J16" s="154"/>
      <c r="K16" s="154"/>
      <c r="L16" s="294"/>
      <c r="M16" s="155"/>
      <c r="N16" s="156"/>
      <c r="O16" s="155"/>
      <c r="P16" s="595" t="s">
        <v>161</v>
      </c>
      <c r="Q16" s="596"/>
      <c r="R16" s="596"/>
      <c r="S16" s="596"/>
      <c r="T16" s="596"/>
      <c r="U16" s="596"/>
      <c r="V16" s="596"/>
      <c r="W16" s="596"/>
      <c r="X16" s="596"/>
      <c r="Y16" s="597"/>
    </row>
    <row r="17" spans="1:25" ht="50.1" customHeight="1" x14ac:dyDescent="0.25">
      <c r="A17" s="150">
        <v>6</v>
      </c>
      <c r="B17" s="280" t="s">
        <v>234</v>
      </c>
      <c r="C17" s="142">
        <v>2021</v>
      </c>
      <c r="D17" s="151"/>
      <c r="E17" s="152"/>
      <c r="F17" s="294"/>
      <c r="G17" s="153"/>
      <c r="H17" s="153"/>
      <c r="I17" s="294"/>
      <c r="J17" s="154"/>
      <c r="K17" s="154"/>
      <c r="L17" s="294"/>
      <c r="M17" s="155"/>
      <c r="N17" s="156"/>
      <c r="O17" s="155"/>
      <c r="P17" s="595" t="s">
        <v>161</v>
      </c>
      <c r="Q17" s="596"/>
      <c r="R17" s="596"/>
      <c r="S17" s="596"/>
      <c r="T17" s="596"/>
      <c r="U17" s="596"/>
      <c r="V17" s="596"/>
      <c r="W17" s="596"/>
      <c r="X17" s="596"/>
      <c r="Y17" s="597"/>
    </row>
    <row r="18" spans="1:25" ht="50.1" customHeight="1" x14ac:dyDescent="0.25">
      <c r="A18" s="150">
        <v>7</v>
      </c>
      <c r="B18" s="280" t="s">
        <v>235</v>
      </c>
      <c r="C18" s="142">
        <v>2022</v>
      </c>
      <c r="D18" s="151"/>
      <c r="E18" s="152"/>
      <c r="F18" s="294"/>
      <c r="G18" s="153"/>
      <c r="H18" s="153"/>
      <c r="I18" s="294"/>
      <c r="J18" s="154"/>
      <c r="K18" s="154"/>
      <c r="L18" s="294"/>
      <c r="M18" s="155"/>
      <c r="N18" s="156"/>
      <c r="O18" s="155"/>
      <c r="P18" s="595" t="s">
        <v>161</v>
      </c>
      <c r="Q18" s="596"/>
      <c r="R18" s="596"/>
      <c r="S18" s="596"/>
      <c r="T18" s="596"/>
      <c r="U18" s="596"/>
      <c r="V18" s="596"/>
      <c r="W18" s="596"/>
      <c r="X18" s="596"/>
      <c r="Y18" s="597"/>
    </row>
    <row r="19" spans="1:25" ht="50.1" customHeight="1" x14ac:dyDescent="0.25">
      <c r="A19" s="150">
        <v>8</v>
      </c>
      <c r="B19" s="280" t="s">
        <v>236</v>
      </c>
      <c r="C19" s="142">
        <v>2022</v>
      </c>
      <c r="D19" s="151"/>
      <c r="E19" s="152"/>
      <c r="F19" s="294"/>
      <c r="G19" s="153"/>
      <c r="H19" s="153"/>
      <c r="I19" s="294"/>
      <c r="J19" s="154"/>
      <c r="K19" s="154"/>
      <c r="L19" s="294"/>
      <c r="M19" s="155"/>
      <c r="N19" s="156"/>
      <c r="O19" s="155"/>
      <c r="P19" s="595" t="s">
        <v>161</v>
      </c>
      <c r="Q19" s="596"/>
      <c r="R19" s="596"/>
      <c r="S19" s="596"/>
      <c r="T19" s="596"/>
      <c r="U19" s="596"/>
      <c r="V19" s="596"/>
      <c r="W19" s="596"/>
      <c r="X19" s="596"/>
      <c r="Y19" s="597"/>
    </row>
    <row r="20" spans="1:25" ht="50.1" customHeight="1" x14ac:dyDescent="0.25">
      <c r="A20" s="150">
        <v>9</v>
      </c>
      <c r="B20" s="280" t="s">
        <v>237</v>
      </c>
      <c r="C20" s="142">
        <v>2022</v>
      </c>
      <c r="D20" s="151"/>
      <c r="E20" s="152"/>
      <c r="F20" s="294"/>
      <c r="G20" s="153"/>
      <c r="H20" s="153"/>
      <c r="I20" s="294"/>
      <c r="J20" s="154"/>
      <c r="K20" s="154"/>
      <c r="L20" s="294"/>
      <c r="M20" s="155"/>
      <c r="N20" s="156"/>
      <c r="O20" s="155"/>
      <c r="P20" s="595" t="s">
        <v>161</v>
      </c>
      <c r="Q20" s="596"/>
      <c r="R20" s="596"/>
      <c r="S20" s="596"/>
      <c r="T20" s="596"/>
      <c r="U20" s="596"/>
      <c r="V20" s="596"/>
      <c r="W20" s="596"/>
      <c r="X20" s="596"/>
      <c r="Y20" s="597"/>
    </row>
    <row r="21" spans="1:25" ht="50.1" customHeight="1" x14ac:dyDescent="0.25">
      <c r="A21" s="150">
        <v>10</v>
      </c>
      <c r="B21" s="280" t="s">
        <v>238</v>
      </c>
      <c r="C21" s="142">
        <v>2022</v>
      </c>
      <c r="D21" s="151"/>
      <c r="E21" s="152"/>
      <c r="F21" s="294"/>
      <c r="G21" s="153"/>
      <c r="H21" s="153"/>
      <c r="I21" s="294"/>
      <c r="J21" s="154"/>
      <c r="K21" s="154"/>
      <c r="L21" s="294"/>
      <c r="M21" s="155"/>
      <c r="N21" s="156"/>
      <c r="O21" s="155"/>
      <c r="P21" s="595" t="s">
        <v>161</v>
      </c>
      <c r="Q21" s="596"/>
      <c r="R21" s="596"/>
      <c r="S21" s="596"/>
      <c r="T21" s="596"/>
      <c r="U21" s="596"/>
      <c r="V21" s="596"/>
      <c r="W21" s="596"/>
      <c r="X21" s="596"/>
      <c r="Y21" s="597"/>
    </row>
    <row r="22" spans="1:25" ht="50.1" customHeight="1" x14ac:dyDescent="0.25">
      <c r="A22" s="150">
        <v>11</v>
      </c>
      <c r="B22" s="280" t="s">
        <v>239</v>
      </c>
      <c r="C22" s="142">
        <v>2022</v>
      </c>
      <c r="D22" s="151"/>
      <c r="E22" s="152"/>
      <c r="F22" s="294"/>
      <c r="G22" s="153"/>
      <c r="H22" s="153"/>
      <c r="I22" s="294"/>
      <c r="J22" s="154"/>
      <c r="K22" s="154"/>
      <c r="L22" s="294"/>
      <c r="M22" s="155"/>
      <c r="N22" s="156"/>
      <c r="O22" s="155"/>
      <c r="P22" s="595" t="s">
        <v>161</v>
      </c>
      <c r="Q22" s="596"/>
      <c r="R22" s="596"/>
      <c r="S22" s="596"/>
      <c r="T22" s="596"/>
      <c r="U22" s="596"/>
      <c r="V22" s="596"/>
      <c r="W22" s="596"/>
      <c r="X22" s="596"/>
      <c r="Y22" s="597"/>
    </row>
    <row r="23" spans="1:25" ht="50.1" customHeight="1" x14ac:dyDescent="0.25">
      <c r="A23" s="150">
        <v>12</v>
      </c>
      <c r="B23" s="280" t="s">
        <v>240</v>
      </c>
      <c r="C23" s="142">
        <v>2022</v>
      </c>
      <c r="D23" s="151"/>
      <c r="E23" s="152"/>
      <c r="F23" s="294"/>
      <c r="G23" s="153"/>
      <c r="H23" s="153"/>
      <c r="I23" s="294"/>
      <c r="J23" s="154"/>
      <c r="K23" s="154"/>
      <c r="L23" s="294"/>
      <c r="M23" s="155"/>
      <c r="N23" s="156"/>
      <c r="O23" s="155"/>
      <c r="P23" s="595" t="s">
        <v>161</v>
      </c>
      <c r="Q23" s="596"/>
      <c r="R23" s="596"/>
      <c r="S23" s="596"/>
      <c r="T23" s="596"/>
      <c r="U23" s="596"/>
      <c r="V23" s="596"/>
      <c r="W23" s="596"/>
      <c r="X23" s="596"/>
      <c r="Y23" s="597"/>
    </row>
    <row r="24" spans="1:25" ht="50.1" customHeight="1" x14ac:dyDescent="0.25">
      <c r="A24" s="143">
        <v>13</v>
      </c>
      <c r="B24" s="280" t="s">
        <v>25</v>
      </c>
      <c r="C24" s="142">
        <v>2022</v>
      </c>
      <c r="D24" s="151"/>
      <c r="E24" s="152"/>
      <c r="F24" s="294"/>
      <c r="G24" s="153"/>
      <c r="H24" s="153"/>
      <c r="I24" s="294"/>
      <c r="J24" s="154"/>
      <c r="K24" s="154"/>
      <c r="L24" s="294"/>
      <c r="M24" s="155"/>
      <c r="N24" s="156"/>
      <c r="O24" s="155"/>
      <c r="P24" s="595" t="s">
        <v>161</v>
      </c>
      <c r="Q24" s="596"/>
      <c r="R24" s="596"/>
      <c r="S24" s="596"/>
      <c r="T24" s="596"/>
      <c r="U24" s="596"/>
      <c r="V24" s="596"/>
      <c r="W24" s="596"/>
      <c r="X24" s="596"/>
      <c r="Y24" s="597"/>
    </row>
    <row r="25" spans="1:25" ht="50.1" customHeight="1" x14ac:dyDescent="0.25">
      <c r="A25" s="53"/>
      <c r="B25" s="603" t="s">
        <v>85</v>
      </c>
      <c r="C25" s="604"/>
      <c r="D25" s="157">
        <f>SUM(D12:D24)</f>
        <v>0</v>
      </c>
      <c r="E25" s="158">
        <f>SUM(E12:E24)</f>
        <v>0</v>
      </c>
      <c r="F25" s="295"/>
      <c r="G25" s="159">
        <f>SUM(G12:G24)</f>
        <v>0</v>
      </c>
      <c r="H25" s="160">
        <f>SUM(H12:H24)</f>
        <v>0</v>
      </c>
      <c r="I25" s="295"/>
      <c r="J25" s="161">
        <f>SUM(J12:J24)</f>
        <v>0</v>
      </c>
      <c r="K25" s="162">
        <f>SUM(K12:K24)</f>
        <v>0</v>
      </c>
      <c r="L25" s="295"/>
      <c r="M25" s="163">
        <f>SUM(M12:M24)</f>
        <v>0</v>
      </c>
      <c r="N25" s="164" t="s">
        <v>161</v>
      </c>
      <c r="O25" s="165">
        <f>SUM(O12:O24)</f>
        <v>0</v>
      </c>
      <c r="P25" s="135"/>
      <c r="Q25" s="136"/>
      <c r="R25" s="136"/>
      <c r="S25" s="136"/>
      <c r="T25" s="136"/>
      <c r="U25" s="136"/>
      <c r="V25" s="136"/>
      <c r="W25" s="136"/>
      <c r="X25" s="136"/>
      <c r="Y25" s="137"/>
    </row>
    <row r="26" spans="1:25" ht="50.1" customHeight="1" x14ac:dyDescent="0.25">
      <c r="A26" s="281"/>
      <c r="B26" s="282"/>
      <c r="C26" s="283"/>
      <c r="D26" s="284"/>
      <c r="E26" s="284"/>
      <c r="F26" s="284"/>
      <c r="G26" s="284"/>
      <c r="H26" s="284"/>
      <c r="I26" s="284"/>
      <c r="J26" s="284"/>
      <c r="K26" s="284"/>
      <c r="L26" s="284"/>
      <c r="M26" s="284"/>
      <c r="N26" s="285"/>
      <c r="O26" s="284"/>
      <c r="P26" s="286"/>
      <c r="Q26" s="286"/>
      <c r="R26" s="286"/>
      <c r="S26" s="286"/>
      <c r="T26" s="286"/>
      <c r="U26" s="286"/>
      <c r="V26" s="286"/>
      <c r="W26" s="286"/>
      <c r="X26" s="286"/>
      <c r="Y26" s="286"/>
    </row>
    <row r="27" spans="1:25" ht="50.1" customHeight="1" x14ac:dyDescent="0.25">
      <c r="A27" s="278"/>
      <c r="B27" s="287"/>
      <c r="C27" s="287"/>
      <c r="D27" s="288"/>
      <c r="E27" s="288"/>
      <c r="F27" s="289"/>
      <c r="G27" s="290"/>
      <c r="H27" s="290"/>
      <c r="I27" s="289"/>
      <c r="J27" s="290"/>
      <c r="K27" s="290"/>
      <c r="L27" s="289"/>
      <c r="M27" s="290"/>
      <c r="N27" s="291"/>
      <c r="O27" s="290"/>
      <c r="P27" s="292"/>
      <c r="Q27" s="292"/>
      <c r="R27" s="292"/>
      <c r="S27" s="292"/>
      <c r="T27" s="292"/>
      <c r="U27" s="292"/>
      <c r="V27" s="292"/>
      <c r="W27" s="292"/>
      <c r="X27" s="292"/>
      <c r="Y27" s="292"/>
    </row>
  </sheetData>
  <sheetProtection algorithmName="SHA-512" hashValue="DDjo6+KBHaXMwsm2YFf3AnfZHAFDORLurMlkqk7FDIChXWsP8fpLjhzlaMIhfOLI52nD3MTcveaTs3pEO8OjEg==" saltValue="+a8JjJ3Ic8bWRQyV8cNr7A==" spinCount="100000" sheet="1" objects="1" scenarios="1"/>
  <mergeCells count="39">
    <mergeCell ref="K5:N5"/>
    <mergeCell ref="K9:N9"/>
    <mergeCell ref="K6:N6"/>
    <mergeCell ref="O5:Y5"/>
    <mergeCell ref="O6:Y6"/>
    <mergeCell ref="O7:Y7"/>
    <mergeCell ref="O8:Y8"/>
    <mergeCell ref="O9:Y9"/>
    <mergeCell ref="B25:C25"/>
    <mergeCell ref="P1:Y1"/>
    <mergeCell ref="A2:Y2"/>
    <mergeCell ref="A3:Y3"/>
    <mergeCell ref="A4:Y4"/>
    <mergeCell ref="A5:D5"/>
    <mergeCell ref="A6:D6"/>
    <mergeCell ref="A9:D9"/>
    <mergeCell ref="A7:D8"/>
    <mergeCell ref="E5:J5"/>
    <mergeCell ref="P13:Y13"/>
    <mergeCell ref="P14:Y14"/>
    <mergeCell ref="P15:Y15"/>
    <mergeCell ref="P16:Y16"/>
    <mergeCell ref="P17:Y17"/>
    <mergeCell ref="E6:J6"/>
    <mergeCell ref="P23:Y23"/>
    <mergeCell ref="P24:Y24"/>
    <mergeCell ref="K7:N7"/>
    <mergeCell ref="K8:N8"/>
    <mergeCell ref="A10:Y10"/>
    <mergeCell ref="P18:Y18"/>
    <mergeCell ref="P19:Y19"/>
    <mergeCell ref="P20:Y20"/>
    <mergeCell ref="P21:Y21"/>
    <mergeCell ref="P22:Y22"/>
    <mergeCell ref="P12:Y12"/>
    <mergeCell ref="E7:J8"/>
    <mergeCell ref="E9:G9"/>
    <mergeCell ref="H9:J9"/>
    <mergeCell ref="P11:Y11"/>
  </mergeCells>
  <conditionalFormatting sqref="M26:N26">
    <cfRule type="expression" dxfId="1" priority="2">
      <formula>$M26&gt;=1</formula>
    </cfRule>
  </conditionalFormatting>
  <conditionalFormatting sqref="M12:N24">
    <cfRule type="expression" dxfId="0" priority="1">
      <formula>$M12&gt;=1</formula>
    </cfRule>
  </conditionalFormatting>
  <dataValidations count="5">
    <dataValidation allowBlank="1" showInputMessage="1" showErrorMessage="1" prompt="Use a number, do NOT use alphabet. " sqref="G26:H26 J26:K26 M26 O26 D26:E26 O13:O24" xr:uid="{5E882A5B-1774-43AF-83F9-8F6CFB859066}"/>
    <dataValidation allowBlank="1" showInputMessage="1" showErrorMessage="1" prompt="auto populates" sqref="B12:B27" xr:uid="{6A24EBE1-765C-4197-8AF9-C3779700F7C6}"/>
    <dataValidation allowBlank="1" showInputMessage="1" showErrorMessage="1" prompt="Provide a brief narrative; do NOT submit with any identifying information" sqref="P26:Y26" xr:uid="{D7F908E7-F920-4385-9605-B1DD84F6664E}"/>
    <dataValidation allowBlank="1" showInputMessage="1" showErrorMessage="1" prompt="Provide a brief narrative" sqref="P12:Y24" xr:uid="{0B47FC1E-68F6-4D65-9D30-778A7C096861}"/>
    <dataValidation type="whole" allowBlank="1" showInputMessage="1" showErrorMessage="1" prompt="Use a number, do NOT use alphabet. " sqref="O12 M12:M24 J12:K24 G12:H24 D12:E24" xr:uid="{76148E33-558D-4D94-8566-4F4170008BCA}">
      <formula1>0</formula1>
      <formula2>10000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AR325"/>
  <sheetViews>
    <sheetView tabSelected="1" zoomScale="80" zoomScaleNormal="80" workbookViewId="0">
      <selection activeCell="I18" sqref="I18:L18"/>
    </sheetView>
  </sheetViews>
  <sheetFormatPr defaultColWidth="8.85546875" defaultRowHeight="15" x14ac:dyDescent="0.25"/>
  <cols>
    <col min="1" max="9" width="7.7109375" style="4" customWidth="1"/>
    <col min="10" max="10" width="9.140625" style="4" customWidth="1"/>
    <col min="11" max="44" width="7.7109375" style="4" customWidth="1"/>
    <col min="45" max="76" width="5.7109375" style="4" customWidth="1"/>
    <col min="77" max="16384" width="8.85546875" style="4"/>
  </cols>
  <sheetData>
    <row r="1" spans="1:40" ht="18.75" x14ac:dyDescent="0.25">
      <c r="A1" s="543" t="str">
        <f>'Flex Funds offered during FY'!A2</f>
        <v xml:space="preserve">WV Bureau for Behavioral Health  - Family and Community Support Program </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5"/>
    </row>
    <row r="2" spans="1:40" s="122" customFormat="1" ht="18.75" x14ac:dyDescent="0.25">
      <c r="A2" s="508" t="str">
        <f>'Flex Funds offered during FY'!A3</f>
        <v>Fiscal Year 2022 (July 1, 2021 - June 30, 2022)  V 20210501</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10"/>
    </row>
    <row r="3" spans="1:40" s="93" customFormat="1" ht="18.75" x14ac:dyDescent="0.25">
      <c r="A3" s="508" t="str">
        <f>'Flex Funds offered during FY'!A4</f>
        <v xml:space="preserve"> return electronically via -email to DHHRBBHReporting@wv.gov by the 25th day of the following month</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10"/>
    </row>
    <row r="4" spans="1:40" x14ac:dyDescent="0.25">
      <c r="A4" s="802"/>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row>
    <row r="5" spans="1:40" ht="20.100000000000001" customHeight="1" x14ac:dyDescent="0.25">
      <c r="A5" s="803" t="s">
        <v>407</v>
      </c>
      <c r="B5" s="803"/>
      <c r="C5" s="803"/>
      <c r="D5" s="803"/>
      <c r="E5" s="803"/>
      <c r="F5" s="803"/>
      <c r="G5" s="803"/>
      <c r="H5" s="803"/>
      <c r="I5" s="803"/>
      <c r="J5" s="550" t="str">
        <f>'Initial Info Client Demographic'!D6</f>
        <v xml:space="preserve">Family and Community Support Program </v>
      </c>
      <c r="K5" s="551"/>
      <c r="L5" s="551"/>
      <c r="M5" s="551"/>
      <c r="N5" s="551"/>
      <c r="O5" s="551"/>
      <c r="P5" s="551"/>
      <c r="Q5" s="551"/>
      <c r="R5" s="551"/>
      <c r="S5" s="551"/>
      <c r="T5" s="552"/>
      <c r="U5" s="804" t="s">
        <v>1</v>
      </c>
      <c r="V5" s="794"/>
      <c r="W5" s="794"/>
      <c r="X5" s="805"/>
      <c r="Y5" s="806">
        <f>'Initial Info Client Demographic'!K6</f>
        <v>0</v>
      </c>
      <c r="Z5" s="795"/>
      <c r="AA5" s="795"/>
      <c r="AB5" s="795"/>
      <c r="AC5" s="795"/>
      <c r="AD5" s="795"/>
      <c r="AE5" s="795"/>
      <c r="AF5" s="795"/>
      <c r="AG5" s="795"/>
      <c r="AH5" s="795"/>
      <c r="AI5" s="795"/>
      <c r="AJ5" s="795"/>
      <c r="AK5" s="796"/>
    </row>
    <row r="6" spans="1:40" ht="20.100000000000001" customHeight="1" x14ac:dyDescent="0.25">
      <c r="A6" s="803" t="s">
        <v>408</v>
      </c>
      <c r="B6" s="803"/>
      <c r="C6" s="803"/>
      <c r="D6" s="803"/>
      <c r="E6" s="803"/>
      <c r="F6" s="803"/>
      <c r="G6" s="803"/>
      <c r="H6" s="803"/>
      <c r="I6" s="803"/>
      <c r="J6" s="550" t="str">
        <f>'Initial Info Client Demographic'!D7</f>
        <v xml:space="preserve">Region </v>
      </c>
      <c r="K6" s="551"/>
      <c r="L6" s="551"/>
      <c r="M6" s="551"/>
      <c r="N6" s="551"/>
      <c r="O6" s="551"/>
      <c r="P6" s="551"/>
      <c r="Q6" s="551"/>
      <c r="R6" s="551"/>
      <c r="S6" s="551"/>
      <c r="T6" s="552"/>
      <c r="U6" s="804" t="s">
        <v>2</v>
      </c>
      <c r="V6" s="794"/>
      <c r="W6" s="794"/>
      <c r="X6" s="805"/>
      <c r="Y6" s="806" t="str">
        <f>'Initial Info Client Demographic'!K7</f>
        <v>xx</v>
      </c>
      <c r="Z6" s="795"/>
      <c r="AA6" s="795"/>
      <c r="AB6" s="795"/>
      <c r="AC6" s="795"/>
      <c r="AD6" s="795"/>
      <c r="AE6" s="795"/>
      <c r="AF6" s="795"/>
      <c r="AG6" s="795"/>
      <c r="AH6" s="795"/>
      <c r="AI6" s="795"/>
      <c r="AJ6" s="795"/>
      <c r="AK6" s="796"/>
    </row>
    <row r="7" spans="1:40" ht="20.100000000000001" customHeight="1" x14ac:dyDescent="0.25">
      <c r="A7" s="807" t="s">
        <v>3</v>
      </c>
      <c r="B7" s="808"/>
      <c r="C7" s="808"/>
      <c r="D7" s="808"/>
      <c r="E7" s="808"/>
      <c r="F7" s="808"/>
      <c r="G7" s="808"/>
      <c r="H7" s="808"/>
      <c r="I7" s="809"/>
      <c r="J7" s="570" t="str">
        <f>'Initial Info Client Demographic'!D8</f>
        <v>123 Anywhere Street. Anywhere, WV 00000</v>
      </c>
      <c r="K7" s="571"/>
      <c r="L7" s="571"/>
      <c r="M7" s="571"/>
      <c r="N7" s="571"/>
      <c r="O7" s="571"/>
      <c r="P7" s="571"/>
      <c r="Q7" s="571"/>
      <c r="R7" s="571"/>
      <c r="S7" s="571"/>
      <c r="T7" s="572"/>
      <c r="U7" s="804" t="s">
        <v>395</v>
      </c>
      <c r="V7" s="794"/>
      <c r="W7" s="794"/>
      <c r="X7" s="805"/>
      <c r="Y7" s="806" t="str">
        <f>'Initial Info Client Demographic'!K8</f>
        <v>xxx</v>
      </c>
      <c r="Z7" s="795"/>
      <c r="AA7" s="795"/>
      <c r="AB7" s="795"/>
      <c r="AC7" s="795"/>
      <c r="AD7" s="795"/>
      <c r="AE7" s="795"/>
      <c r="AF7" s="795"/>
      <c r="AG7" s="795"/>
      <c r="AH7" s="795"/>
      <c r="AI7" s="795"/>
      <c r="AJ7" s="795"/>
      <c r="AK7" s="796"/>
    </row>
    <row r="8" spans="1:40" ht="20.100000000000001" customHeight="1" x14ac:dyDescent="0.25">
      <c r="A8" s="810"/>
      <c r="B8" s="811"/>
      <c r="C8" s="811"/>
      <c r="D8" s="811"/>
      <c r="E8" s="811"/>
      <c r="F8" s="811"/>
      <c r="G8" s="811"/>
      <c r="H8" s="811"/>
      <c r="I8" s="812"/>
      <c r="J8" s="573"/>
      <c r="K8" s="574"/>
      <c r="L8" s="574"/>
      <c r="M8" s="574"/>
      <c r="N8" s="574"/>
      <c r="O8" s="574"/>
      <c r="P8" s="574"/>
      <c r="Q8" s="574"/>
      <c r="R8" s="574"/>
      <c r="S8" s="574"/>
      <c r="T8" s="575"/>
      <c r="U8" s="804" t="s">
        <v>262</v>
      </c>
      <c r="V8" s="794"/>
      <c r="W8" s="794"/>
      <c r="X8" s="805"/>
      <c r="Y8" s="806" t="str">
        <f>'Initial Info Client Demographic'!K9</f>
        <v>G22</v>
      </c>
      <c r="Z8" s="795"/>
      <c r="AA8" s="795"/>
      <c r="AB8" s="795"/>
      <c r="AC8" s="795"/>
      <c r="AD8" s="795"/>
      <c r="AE8" s="795"/>
      <c r="AF8" s="795"/>
      <c r="AG8" s="795"/>
      <c r="AH8" s="795"/>
      <c r="AI8" s="795"/>
      <c r="AJ8" s="795"/>
      <c r="AK8" s="796"/>
    </row>
    <row r="9" spans="1:40" ht="20.100000000000001" customHeight="1" x14ac:dyDescent="0.25">
      <c r="A9" s="791" t="s">
        <v>406</v>
      </c>
      <c r="B9" s="792"/>
      <c r="C9" s="792"/>
      <c r="D9" s="792"/>
      <c r="E9" s="792"/>
      <c r="F9" s="792"/>
      <c r="G9" s="792"/>
      <c r="H9" s="792"/>
      <c r="I9" s="793"/>
      <c r="J9" s="563" t="str">
        <f>'Initial Info Client Demographic'!D10</f>
        <v>July</v>
      </c>
      <c r="K9" s="563"/>
      <c r="L9" s="563"/>
      <c r="M9" s="563"/>
      <c r="N9" s="563"/>
      <c r="O9" s="563"/>
      <c r="P9" s="563">
        <f>'Initial Info Client Demographic'!F10</f>
        <v>2021</v>
      </c>
      <c r="Q9" s="563"/>
      <c r="R9" s="563"/>
      <c r="S9" s="563"/>
      <c r="T9" s="563"/>
      <c r="U9" s="794" t="s">
        <v>263</v>
      </c>
      <c r="V9" s="794"/>
      <c r="W9" s="794"/>
      <c r="X9" s="794"/>
      <c r="Y9" s="795">
        <f>'Initial Info Client Demographic'!K10</f>
        <v>10000308</v>
      </c>
      <c r="Z9" s="795"/>
      <c r="AA9" s="795"/>
      <c r="AB9" s="795"/>
      <c r="AC9" s="795"/>
      <c r="AD9" s="795"/>
      <c r="AE9" s="795"/>
      <c r="AF9" s="795"/>
      <c r="AG9" s="795"/>
      <c r="AH9" s="795"/>
      <c r="AI9" s="795"/>
      <c r="AJ9" s="795"/>
      <c r="AK9" s="796"/>
    </row>
    <row r="10" spans="1:40" x14ac:dyDescent="0.25">
      <c r="A10" s="799" t="s">
        <v>265</v>
      </c>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row>
    <row r="11" spans="1:40" x14ac:dyDescent="0.25">
      <c r="A11" s="797"/>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row>
    <row r="12" spans="1:40"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798"/>
      <c r="AF12" s="798"/>
      <c r="AG12" s="798"/>
      <c r="AH12" s="798"/>
      <c r="AI12" s="798"/>
      <c r="AJ12" s="798"/>
      <c r="AK12" s="798"/>
    </row>
    <row r="13" spans="1:40" ht="21" x14ac:dyDescent="0.35">
      <c r="A13" s="256" t="s">
        <v>339</v>
      </c>
      <c r="B13" s="256"/>
      <c r="C13" s="256"/>
      <c r="D13" s="62"/>
      <c r="E13" s="62"/>
      <c r="F13" s="62"/>
      <c r="G13" s="62"/>
      <c r="H13" s="62"/>
      <c r="I13" s="62"/>
      <c r="J13" s="62"/>
      <c r="K13" s="62"/>
      <c r="L13" s="62"/>
      <c r="M13" s="62"/>
      <c r="N13" s="63"/>
      <c r="O13" s="62"/>
      <c r="P13" s="62"/>
      <c r="Q13" s="62"/>
      <c r="R13" s="62"/>
      <c r="S13" s="62"/>
      <c r="T13" s="62"/>
      <c r="U13" s="62"/>
      <c r="V13" s="62"/>
      <c r="W13" s="62"/>
      <c r="X13" s="62"/>
      <c r="Y13" s="62"/>
      <c r="Z13" s="62"/>
      <c r="AA13" s="62"/>
      <c r="AB13" s="62"/>
      <c r="AC13" s="790"/>
      <c r="AD13" s="790"/>
      <c r="AE13" s="790"/>
      <c r="AF13" s="790"/>
      <c r="AG13" s="790"/>
      <c r="AH13" s="790"/>
      <c r="AI13" s="790"/>
      <c r="AJ13" s="790"/>
      <c r="AK13" s="790"/>
    </row>
    <row r="14" spans="1:40" x14ac:dyDescent="0.2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40" ht="20.100000000000001" customHeight="1" x14ac:dyDescent="0.2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row>
    <row r="16" spans="1:40" ht="24.95" customHeight="1" x14ac:dyDescent="0.25">
      <c r="A16" s="720" t="s">
        <v>193</v>
      </c>
      <c r="B16" s="721"/>
      <c r="C16" s="721"/>
      <c r="D16" s="721"/>
      <c r="E16" s="721"/>
      <c r="F16" s="721"/>
      <c r="G16" s="721"/>
      <c r="H16" s="721"/>
      <c r="I16" s="721"/>
      <c r="J16" s="721"/>
      <c r="K16" s="721"/>
      <c r="L16" s="721"/>
      <c r="M16" s="721"/>
      <c r="N16" s="721"/>
      <c r="O16" s="721"/>
      <c r="P16" s="721"/>
      <c r="Q16" s="721"/>
      <c r="R16" s="721"/>
      <c r="S16" s="721"/>
      <c r="T16" s="721"/>
      <c r="U16" s="64"/>
      <c r="V16" s="64"/>
      <c r="W16" s="64"/>
      <c r="X16" s="64"/>
      <c r="Y16" s="770" t="s">
        <v>82</v>
      </c>
      <c r="Z16" s="771"/>
      <c r="AA16" s="771"/>
      <c r="AB16" s="771"/>
      <c r="AC16" s="771"/>
      <c r="AD16" s="771"/>
      <c r="AE16" s="771"/>
      <c r="AF16" s="771"/>
      <c r="AG16" s="771"/>
      <c r="AH16" s="771"/>
      <c r="AI16" s="771"/>
      <c r="AJ16" s="771"/>
      <c r="AK16" s="771"/>
      <c r="AL16" s="64"/>
      <c r="AM16" s="64"/>
      <c r="AN16" s="64"/>
    </row>
    <row r="17" spans="1:44" ht="24.95" customHeight="1" x14ac:dyDescent="0.25">
      <c r="A17" s="714" t="s">
        <v>16</v>
      </c>
      <c r="B17" s="714"/>
      <c r="C17" s="714"/>
      <c r="D17" s="714"/>
      <c r="E17" s="714"/>
      <c r="F17" s="714"/>
      <c r="G17" s="714"/>
      <c r="H17" s="714"/>
      <c r="I17" s="729" t="s">
        <v>180</v>
      </c>
      <c r="J17" s="729"/>
      <c r="K17" s="729"/>
      <c r="L17" s="729"/>
      <c r="M17" s="719" t="s">
        <v>179</v>
      </c>
      <c r="N17" s="719"/>
      <c r="O17" s="719"/>
      <c r="P17" s="719"/>
      <c r="Q17" s="728" t="s">
        <v>186</v>
      </c>
      <c r="R17" s="728"/>
      <c r="S17" s="728"/>
      <c r="T17" s="728"/>
      <c r="U17" s="64"/>
      <c r="V17" s="64"/>
      <c r="W17" s="64"/>
      <c r="X17" s="64"/>
      <c r="Y17" s="772" t="s">
        <v>83</v>
      </c>
      <c r="Z17" s="774" t="s">
        <v>84</v>
      </c>
      <c r="AA17" s="774"/>
      <c r="AB17" s="774"/>
      <c r="AC17" s="774" t="s">
        <v>14</v>
      </c>
      <c r="AD17" s="774"/>
      <c r="AE17" s="774"/>
      <c r="AF17" s="774" t="s">
        <v>15</v>
      </c>
      <c r="AG17" s="774"/>
      <c r="AH17" s="774"/>
      <c r="AI17" s="776" t="s">
        <v>85</v>
      </c>
      <c r="AJ17" s="776"/>
      <c r="AK17" s="776"/>
      <c r="AL17" s="64"/>
      <c r="AM17" s="272">
        <v>28</v>
      </c>
      <c r="AN17" s="272">
        <v>28</v>
      </c>
      <c r="AO17" s="134">
        <v>28</v>
      </c>
      <c r="AP17" s="134">
        <v>28</v>
      </c>
      <c r="AQ17" s="134">
        <v>28</v>
      </c>
      <c r="AR17" s="134">
        <v>28</v>
      </c>
    </row>
    <row r="18" spans="1:44" ht="24.95" customHeight="1" x14ac:dyDescent="0.25">
      <c r="A18" s="715" t="s">
        <v>338</v>
      </c>
      <c r="B18" s="715"/>
      <c r="C18" s="715"/>
      <c r="D18" s="715"/>
      <c r="E18" s="715"/>
      <c r="F18" s="715"/>
      <c r="G18" s="715"/>
      <c r="H18" s="715"/>
      <c r="I18" s="722">
        <f>COUNTA('Flex Funds offered during FY'!D28:D1989)</f>
        <v>0</v>
      </c>
      <c r="J18" s="723"/>
      <c r="K18" s="723"/>
      <c r="L18" s="724"/>
      <c r="M18" s="716">
        <f>COUNTA('Flex Funds offered during FY'!F28:F2001)</f>
        <v>0</v>
      </c>
      <c r="N18" s="717"/>
      <c r="O18" s="717"/>
      <c r="P18" s="718"/>
      <c r="Q18" s="725">
        <f>I18+M18</f>
        <v>0</v>
      </c>
      <c r="R18" s="726"/>
      <c r="S18" s="726"/>
      <c r="T18" s="727"/>
      <c r="U18" s="64"/>
      <c r="V18" s="64"/>
      <c r="W18" s="64"/>
      <c r="X18" s="64"/>
      <c r="Y18" s="773"/>
      <c r="Z18" s="775"/>
      <c r="AA18" s="775"/>
      <c r="AB18" s="775"/>
      <c r="AC18" s="775"/>
      <c r="AD18" s="775"/>
      <c r="AE18" s="775"/>
      <c r="AF18" s="775"/>
      <c r="AG18" s="775"/>
      <c r="AH18" s="775"/>
      <c r="AI18" s="777"/>
      <c r="AJ18" s="777"/>
      <c r="AK18" s="777"/>
      <c r="AL18" s="64"/>
      <c r="AM18" s="258" t="s">
        <v>465</v>
      </c>
      <c r="AN18" s="258" t="s">
        <v>466</v>
      </c>
      <c r="AO18" s="258" t="s">
        <v>467</v>
      </c>
      <c r="AP18" s="258" t="s">
        <v>468</v>
      </c>
      <c r="AQ18" s="258" t="s">
        <v>469</v>
      </c>
      <c r="AR18" s="258" t="s">
        <v>470</v>
      </c>
    </row>
    <row r="19" spans="1:44" ht="24.95" customHeight="1" x14ac:dyDescent="0.25">
      <c r="A19" s="730" t="s">
        <v>297</v>
      </c>
      <c r="B19" s="730"/>
      <c r="C19" s="730"/>
      <c r="D19" s="730"/>
      <c r="E19" s="730"/>
      <c r="F19" s="730"/>
      <c r="G19" s="730"/>
      <c r="H19" s="730"/>
      <c r="I19" s="722">
        <f>F101</f>
        <v>0</v>
      </c>
      <c r="J19" s="723"/>
      <c r="K19" s="723"/>
      <c r="L19" s="724"/>
      <c r="M19" s="716">
        <f>F105</f>
        <v>0</v>
      </c>
      <c r="N19" s="717"/>
      <c r="O19" s="717"/>
      <c r="P19" s="718"/>
      <c r="Q19" s="725">
        <f t="shared" ref="Q19:Q21" si="0">I19+M19</f>
        <v>0</v>
      </c>
      <c r="R19" s="726"/>
      <c r="S19" s="726"/>
      <c r="T19" s="727"/>
      <c r="U19" s="64"/>
      <c r="V19" s="64"/>
      <c r="W19" s="79"/>
      <c r="X19" s="260">
        <f t="shared" ref="X19:X73" si="1">ROW(A1)</f>
        <v>1</v>
      </c>
      <c r="Y19" s="82">
        <v>1</v>
      </c>
      <c r="Z19" s="624" t="s">
        <v>86</v>
      </c>
      <c r="AA19" s="624"/>
      <c r="AB19" s="624"/>
      <c r="AC19" s="765">
        <f>COUNTIFS('Flex Funds offered during FY'!Q28:Q5000,"&gt;=1.00",'Flex Funds offered during FY'!AB28:AB5000,"Brooke")</f>
        <v>0</v>
      </c>
      <c r="AD19" s="766"/>
      <c r="AE19" s="767"/>
      <c r="AF19" s="768">
        <f>COUNTIFS('Flex Funds offered during FY'!R28:R5000,"&gt;=1.00",'Flex Funds offered during FY'!AB28:AB5000,"Brooke")</f>
        <v>0</v>
      </c>
      <c r="AG19" s="768"/>
      <c r="AH19" s="768"/>
      <c r="AI19" s="769">
        <f t="shared" ref="AI19:AI50" si="2">AC19+AF19</f>
        <v>0</v>
      </c>
      <c r="AJ19" s="769"/>
      <c r="AK19" s="769"/>
      <c r="AL19" s="64"/>
      <c r="AM19" s="139" t="s">
        <v>279</v>
      </c>
      <c r="AN19" s="139" t="s">
        <v>280</v>
      </c>
      <c r="AO19" s="139" t="s">
        <v>281</v>
      </c>
      <c r="AP19" s="139" t="s">
        <v>282</v>
      </c>
      <c r="AQ19" s="139" t="s">
        <v>283</v>
      </c>
      <c r="AR19" s="139" t="s">
        <v>284</v>
      </c>
    </row>
    <row r="20" spans="1:44" ht="24.95" customHeight="1" x14ac:dyDescent="0.25">
      <c r="A20" s="715" t="s">
        <v>19</v>
      </c>
      <c r="B20" s="715"/>
      <c r="C20" s="715"/>
      <c r="D20" s="715"/>
      <c r="E20" s="715"/>
      <c r="F20" s="715"/>
      <c r="G20" s="715"/>
      <c r="H20" s="715"/>
      <c r="I20" s="722">
        <f>COUNTIF('Flex Funds offered during FY'!Q28:Q1989,"&gt;1")</f>
        <v>0</v>
      </c>
      <c r="J20" s="723"/>
      <c r="K20" s="723"/>
      <c r="L20" s="724"/>
      <c r="M20" s="716">
        <f>COUNTIF('Flex Funds offered during FY'!R28:R1989,"&gt;1")</f>
        <v>0</v>
      </c>
      <c r="N20" s="717"/>
      <c r="O20" s="717"/>
      <c r="P20" s="718"/>
      <c r="Q20" s="725">
        <f t="shared" si="0"/>
        <v>0</v>
      </c>
      <c r="R20" s="726"/>
      <c r="S20" s="726"/>
      <c r="T20" s="727"/>
      <c r="U20" s="64"/>
      <c r="V20" s="64"/>
      <c r="W20" s="79"/>
      <c r="X20" s="260">
        <f t="shared" si="1"/>
        <v>2</v>
      </c>
      <c r="Y20" s="82">
        <v>1</v>
      </c>
      <c r="Z20" s="624" t="s">
        <v>87</v>
      </c>
      <c r="AA20" s="624"/>
      <c r="AB20" s="624"/>
      <c r="AC20" s="765">
        <f>COUNTIFS('Flex Funds offered during FY'!Q28:Q5000,"&gt;=1.00",'Flex Funds offered during FY'!AB28:AB5000,"Hancock")</f>
        <v>0</v>
      </c>
      <c r="AD20" s="766"/>
      <c r="AE20" s="767"/>
      <c r="AF20" s="768">
        <f>COUNTIFS('Flex Funds offered during FY'!R28:R5000,"&gt;=1.00",'Flex Funds offered during FY'!AB28:AB5000,"Hancock")</f>
        <v>0</v>
      </c>
      <c r="AG20" s="768"/>
      <c r="AH20" s="768"/>
      <c r="AI20" s="769">
        <f t="shared" si="2"/>
        <v>0</v>
      </c>
      <c r="AJ20" s="769"/>
      <c r="AK20" s="769"/>
      <c r="AL20" s="64"/>
      <c r="AM20" s="21" t="s">
        <v>86</v>
      </c>
      <c r="AN20" s="21" t="s">
        <v>91</v>
      </c>
      <c r="AO20" s="21" t="s">
        <v>99</v>
      </c>
      <c r="AP20" s="21" t="s">
        <v>107</v>
      </c>
      <c r="AQ20" s="21" t="s">
        <v>120</v>
      </c>
      <c r="AR20" s="21" t="s">
        <v>130</v>
      </c>
    </row>
    <row r="21" spans="1:44" ht="24.95" customHeight="1" x14ac:dyDescent="0.25">
      <c r="A21" s="734" t="s">
        <v>20</v>
      </c>
      <c r="B21" s="734"/>
      <c r="C21" s="734"/>
      <c r="D21" s="734"/>
      <c r="E21" s="734"/>
      <c r="F21" s="734"/>
      <c r="G21" s="734"/>
      <c r="H21" s="734"/>
      <c r="I21" s="735">
        <f>R101</f>
        <v>0</v>
      </c>
      <c r="J21" s="736"/>
      <c r="K21" s="736"/>
      <c r="L21" s="737"/>
      <c r="M21" s="716">
        <f>R105</f>
        <v>0</v>
      </c>
      <c r="N21" s="717"/>
      <c r="O21" s="717"/>
      <c r="P21" s="718"/>
      <c r="Q21" s="731">
        <f t="shared" si="0"/>
        <v>0</v>
      </c>
      <c r="R21" s="732"/>
      <c r="S21" s="732"/>
      <c r="T21" s="733"/>
      <c r="U21" s="64"/>
      <c r="V21" s="64"/>
      <c r="W21" s="79"/>
      <c r="X21" s="260">
        <f t="shared" si="1"/>
        <v>3</v>
      </c>
      <c r="Y21" s="82">
        <v>1</v>
      </c>
      <c r="Z21" s="624" t="s">
        <v>88</v>
      </c>
      <c r="AA21" s="624"/>
      <c r="AB21" s="624"/>
      <c r="AC21" s="765">
        <f>COUNTIFS('Flex Funds offered during FY'!Q28:Q5000,"&gt;=1.00",'Flex Funds offered during FY'!AB28:AB5000,"Marshall")</f>
        <v>0</v>
      </c>
      <c r="AD21" s="766"/>
      <c r="AE21" s="767"/>
      <c r="AF21" s="768">
        <f>COUNTIFS('Flex Funds offered during FY'!R28:R5000,"&gt;=1.00",'Flex Funds offered during FY'!AB28:AB5000,"Marshall")</f>
        <v>0</v>
      </c>
      <c r="AG21" s="768"/>
      <c r="AH21" s="768"/>
      <c r="AI21" s="769">
        <f t="shared" si="2"/>
        <v>0</v>
      </c>
      <c r="AJ21" s="769"/>
      <c r="AK21" s="769"/>
      <c r="AL21" s="64"/>
      <c r="AM21" s="21" t="s">
        <v>87</v>
      </c>
      <c r="AN21" s="21" t="s">
        <v>92</v>
      </c>
      <c r="AO21" s="21" t="s">
        <v>100</v>
      </c>
      <c r="AP21" s="21" t="s">
        <v>108</v>
      </c>
      <c r="AQ21" s="21" t="s">
        <v>121</v>
      </c>
      <c r="AR21" s="21" t="s">
        <v>131</v>
      </c>
    </row>
    <row r="22" spans="1:44" ht="24.95" customHeight="1" x14ac:dyDescent="0.25">
      <c r="A22" s="734" t="s">
        <v>305</v>
      </c>
      <c r="B22" s="734"/>
      <c r="C22" s="734"/>
      <c r="D22" s="734"/>
      <c r="E22" s="734"/>
      <c r="F22" s="734"/>
      <c r="G22" s="734"/>
      <c r="H22" s="734"/>
      <c r="I22" s="735">
        <f>AD101</f>
        <v>0</v>
      </c>
      <c r="J22" s="736"/>
      <c r="K22" s="736"/>
      <c r="L22" s="737"/>
      <c r="M22" s="716">
        <f>AD105</f>
        <v>0</v>
      </c>
      <c r="N22" s="717"/>
      <c r="O22" s="717"/>
      <c r="P22" s="718"/>
      <c r="Q22" s="731">
        <f t="shared" ref="Q22" si="3">I22+M22</f>
        <v>0</v>
      </c>
      <c r="R22" s="732"/>
      <c r="S22" s="732"/>
      <c r="T22" s="733"/>
      <c r="U22" s="64"/>
      <c r="V22" s="64"/>
      <c r="W22" s="79"/>
      <c r="X22" s="260">
        <f t="shared" si="1"/>
        <v>4</v>
      </c>
      <c r="Y22" s="82">
        <v>1</v>
      </c>
      <c r="Z22" s="624" t="s">
        <v>89</v>
      </c>
      <c r="AA22" s="624"/>
      <c r="AB22" s="624"/>
      <c r="AC22" s="765">
        <f>COUNTIFS('Flex Funds offered during FY'!Q28:Q5000,"&gt;=1.00",'Flex Funds offered during FY'!AB28:AB5000,"Ohio")</f>
        <v>0</v>
      </c>
      <c r="AD22" s="766"/>
      <c r="AE22" s="767"/>
      <c r="AF22" s="768">
        <f>COUNTIFS('Flex Funds offered during FY'!R28:R5000,"&gt;=1.00",'Flex Funds offered during FY'!AB28:AB5000,"Ohio")</f>
        <v>0</v>
      </c>
      <c r="AG22" s="768"/>
      <c r="AH22" s="768"/>
      <c r="AI22" s="769">
        <f t="shared" si="2"/>
        <v>0</v>
      </c>
      <c r="AJ22" s="769"/>
      <c r="AK22" s="769"/>
      <c r="AL22" s="64"/>
      <c r="AM22" s="21" t="s">
        <v>88</v>
      </c>
      <c r="AN22" s="21" t="s">
        <v>93</v>
      </c>
      <c r="AO22" s="21" t="s">
        <v>101</v>
      </c>
      <c r="AP22" s="21" t="s">
        <v>109</v>
      </c>
      <c r="AQ22" s="21" t="s">
        <v>122</v>
      </c>
      <c r="AR22" s="21" t="s">
        <v>132</v>
      </c>
    </row>
    <row r="23" spans="1:44" ht="24.95" customHeight="1" x14ac:dyDescent="0.25">
      <c r="A23" s="715" t="s">
        <v>170</v>
      </c>
      <c r="B23" s="715"/>
      <c r="C23" s="715"/>
      <c r="D23" s="715"/>
      <c r="E23" s="715"/>
      <c r="F23" s="715"/>
      <c r="G23" s="715"/>
      <c r="H23" s="715"/>
      <c r="I23" s="722">
        <f>COUNTIF('Flex Funds offered during FY'!Q28:Q1989,"&gt;1")</f>
        <v>0</v>
      </c>
      <c r="J23" s="723"/>
      <c r="K23" s="723"/>
      <c r="L23" s="724"/>
      <c r="M23" s="716">
        <f>COUNTIFS('Flex Funds offered during FY'!R28:R1989,"&gt;1")</f>
        <v>0</v>
      </c>
      <c r="N23" s="717"/>
      <c r="O23" s="717"/>
      <c r="P23" s="718"/>
      <c r="Q23" s="725">
        <f>I23+M23</f>
        <v>0</v>
      </c>
      <c r="R23" s="726"/>
      <c r="S23" s="726"/>
      <c r="T23" s="727"/>
      <c r="U23" s="64"/>
      <c r="V23" s="64"/>
      <c r="W23" s="79"/>
      <c r="X23" s="260">
        <f t="shared" si="1"/>
        <v>5</v>
      </c>
      <c r="Y23" s="82">
        <v>1</v>
      </c>
      <c r="Z23" s="624" t="s">
        <v>90</v>
      </c>
      <c r="AA23" s="624"/>
      <c r="AB23" s="624"/>
      <c r="AC23" s="765">
        <f>COUNTIFS('Flex Funds offered during FY'!Q28:Q5000,"&gt;=1.00",'Flex Funds offered during FY'!AB28:AB5000,"Wetzel")</f>
        <v>0</v>
      </c>
      <c r="AD23" s="766"/>
      <c r="AE23" s="767"/>
      <c r="AF23" s="768">
        <f>COUNTIFS('Flex Funds offered during FY'!R28:R5000,"&gt;=1.00",'Flex Funds offered during FY'!AB28:AB5000,"Wetzel")</f>
        <v>0</v>
      </c>
      <c r="AG23" s="768"/>
      <c r="AH23" s="768"/>
      <c r="AI23" s="769">
        <f t="shared" si="2"/>
        <v>0</v>
      </c>
      <c r="AJ23" s="769"/>
      <c r="AK23" s="769"/>
      <c r="AL23" s="64"/>
      <c r="AM23" s="21" t="s">
        <v>89</v>
      </c>
      <c r="AN23" s="21" t="s">
        <v>94</v>
      </c>
      <c r="AO23" s="21" t="s">
        <v>102</v>
      </c>
      <c r="AP23" s="21" t="s">
        <v>110</v>
      </c>
      <c r="AQ23" s="21" t="s">
        <v>123</v>
      </c>
      <c r="AR23" s="21" t="s">
        <v>133</v>
      </c>
    </row>
    <row r="24" spans="1:44" ht="24.95" customHeight="1" x14ac:dyDescent="0.25">
      <c r="A24" s="730" t="s">
        <v>298</v>
      </c>
      <c r="B24" s="730"/>
      <c r="C24" s="730"/>
      <c r="D24" s="730"/>
      <c r="E24" s="730"/>
      <c r="F24" s="730"/>
      <c r="G24" s="730"/>
      <c r="H24" s="730"/>
      <c r="I24" s="722">
        <f>F119</f>
        <v>0</v>
      </c>
      <c r="J24" s="723"/>
      <c r="K24" s="723"/>
      <c r="L24" s="724"/>
      <c r="M24" s="716">
        <f>F123</f>
        <v>0</v>
      </c>
      <c r="N24" s="717"/>
      <c r="O24" s="717"/>
      <c r="P24" s="718"/>
      <c r="Q24" s="731">
        <f>I24+M24</f>
        <v>0</v>
      </c>
      <c r="R24" s="732"/>
      <c r="S24" s="732"/>
      <c r="T24" s="733"/>
      <c r="U24" s="64"/>
      <c r="V24" s="64"/>
      <c r="W24" s="79"/>
      <c r="X24" s="260">
        <f t="shared" si="1"/>
        <v>6</v>
      </c>
      <c r="Y24" s="273">
        <v>2</v>
      </c>
      <c r="Z24" s="778" t="s">
        <v>91</v>
      </c>
      <c r="AA24" s="779"/>
      <c r="AB24" s="780"/>
      <c r="AC24" s="781">
        <f>COUNTIFS('Flex Funds offered during FY'!Q28:Q5000,"&gt;=1.00",'Flex Funds offered during FY'!AC28:AC5000,"Berkeley")</f>
        <v>0</v>
      </c>
      <c r="AD24" s="782"/>
      <c r="AE24" s="783"/>
      <c r="AF24" s="784">
        <f>COUNTIFS('Flex Funds offered during FY'!R28:R5000,"&gt;=1.00",'Flex Funds offered during FY'!AC28:AC5000,"Berkeley")</f>
        <v>0</v>
      </c>
      <c r="AG24" s="784"/>
      <c r="AH24" s="784"/>
      <c r="AI24" s="785">
        <f t="shared" si="2"/>
        <v>0</v>
      </c>
      <c r="AJ24" s="785"/>
      <c r="AK24" s="785"/>
      <c r="AL24" s="64"/>
      <c r="AM24" s="21" t="s">
        <v>90</v>
      </c>
      <c r="AN24" s="21" t="s">
        <v>95</v>
      </c>
      <c r="AO24" s="21" t="s">
        <v>103</v>
      </c>
      <c r="AP24" s="21" t="s">
        <v>111</v>
      </c>
      <c r="AQ24" s="21" t="s">
        <v>124</v>
      </c>
      <c r="AR24" s="21" t="s">
        <v>134</v>
      </c>
    </row>
    <row r="25" spans="1:44" ht="24.95" customHeight="1" x14ac:dyDescent="0.25">
      <c r="A25" s="64"/>
      <c r="B25" s="64"/>
      <c r="C25" s="64"/>
      <c r="D25" s="64"/>
      <c r="E25" s="64"/>
      <c r="F25" s="64"/>
      <c r="G25" s="64"/>
      <c r="H25" s="64"/>
      <c r="I25" s="64"/>
      <c r="J25" s="64"/>
      <c r="K25" s="64"/>
      <c r="L25" s="64"/>
      <c r="M25" s="64"/>
      <c r="N25" s="64"/>
      <c r="O25" s="64"/>
      <c r="P25" s="64"/>
      <c r="Q25" s="64"/>
      <c r="R25" s="64"/>
      <c r="S25" s="64"/>
      <c r="T25" s="64"/>
      <c r="U25" s="64"/>
      <c r="V25" s="64"/>
      <c r="W25" s="79"/>
      <c r="X25" s="260">
        <f t="shared" si="1"/>
        <v>7</v>
      </c>
      <c r="Y25" s="273">
        <v>2</v>
      </c>
      <c r="Z25" s="778" t="s">
        <v>92</v>
      </c>
      <c r="AA25" s="779"/>
      <c r="AB25" s="780"/>
      <c r="AC25" s="781">
        <f>COUNTIFS('Flex Funds offered during FY'!Q28:Q5000,"&gt;=1.00",'Flex Funds offered during FY'!AC28:AC5000,"Grant")</f>
        <v>0</v>
      </c>
      <c r="AD25" s="782"/>
      <c r="AE25" s="783"/>
      <c r="AF25" s="784">
        <f>COUNTIFS('Flex Funds offered during FY'!R28:R5000,"&gt;=1.00",'Flex Funds offered during FY'!AC28:AC5000,"Grant")</f>
        <v>0</v>
      </c>
      <c r="AG25" s="784"/>
      <c r="AH25" s="784"/>
      <c r="AI25" s="785">
        <f t="shared" si="2"/>
        <v>0</v>
      </c>
      <c r="AJ25" s="785"/>
      <c r="AK25" s="785"/>
      <c r="AL25" s="64"/>
      <c r="AM25" s="21"/>
      <c r="AN25" s="21" t="s">
        <v>96</v>
      </c>
      <c r="AO25" s="21" t="s">
        <v>104</v>
      </c>
      <c r="AP25" s="21" t="s">
        <v>112</v>
      </c>
      <c r="AQ25" s="21" t="s">
        <v>125</v>
      </c>
      <c r="AR25" s="21" t="s">
        <v>135</v>
      </c>
    </row>
    <row r="26" spans="1:44" ht="24.95" customHeight="1" x14ac:dyDescent="0.25">
      <c r="A26" s="64"/>
      <c r="B26" s="64"/>
      <c r="C26" s="64"/>
      <c r="D26" s="64"/>
      <c r="E26" s="64"/>
      <c r="F26" s="64"/>
      <c r="G26" s="64"/>
      <c r="H26" s="64"/>
      <c r="I26" s="64"/>
      <c r="J26" s="64"/>
      <c r="K26" s="64"/>
      <c r="L26" s="64"/>
      <c r="M26" s="64"/>
      <c r="N26" s="64"/>
      <c r="O26" s="64"/>
      <c r="P26" s="64"/>
      <c r="Q26" s="64"/>
      <c r="R26" s="64"/>
      <c r="S26" s="64"/>
      <c r="T26" s="64"/>
      <c r="U26" s="64"/>
      <c r="V26" s="64"/>
      <c r="W26" s="79"/>
      <c r="X26" s="260">
        <f t="shared" si="1"/>
        <v>8</v>
      </c>
      <c r="Y26" s="273">
        <v>2</v>
      </c>
      <c r="Z26" s="778" t="s">
        <v>93</v>
      </c>
      <c r="AA26" s="779"/>
      <c r="AB26" s="780"/>
      <c r="AC26" s="781">
        <f>COUNTIFS('Flex Funds offered during FY'!Q28:Q5000,"&gt;=1.00",'Flex Funds offered during FY'!AC28:AC5000,"Hampshire")</f>
        <v>0</v>
      </c>
      <c r="AD26" s="782"/>
      <c r="AE26" s="783"/>
      <c r="AF26" s="784">
        <f>COUNTIFS('Flex Funds offered during FY'!R28:R5000,"&gt;=1.00",'Flex Funds offered during FY'!AC28:AC5000,"Hampshire")</f>
        <v>0</v>
      </c>
      <c r="AG26" s="784"/>
      <c r="AH26" s="784"/>
      <c r="AI26" s="785">
        <f t="shared" si="2"/>
        <v>0</v>
      </c>
      <c r="AJ26" s="785"/>
      <c r="AK26" s="785"/>
      <c r="AL26" s="64"/>
      <c r="AM26" s="21"/>
      <c r="AN26" s="21" t="s">
        <v>97</v>
      </c>
      <c r="AO26" s="21" t="s">
        <v>105</v>
      </c>
      <c r="AP26" s="21" t="s">
        <v>113</v>
      </c>
      <c r="AQ26" s="21" t="s">
        <v>126</v>
      </c>
      <c r="AR26" s="21" t="s">
        <v>136</v>
      </c>
    </row>
    <row r="27" spans="1:44" ht="24.95" customHeight="1" x14ac:dyDescent="0.25">
      <c r="A27" s="64"/>
      <c r="B27" s="64"/>
      <c r="C27" s="64"/>
      <c r="D27" s="64"/>
      <c r="E27" s="64"/>
      <c r="F27" s="64"/>
      <c r="G27" s="64"/>
      <c r="H27" s="64"/>
      <c r="I27" s="64"/>
      <c r="J27" s="64"/>
      <c r="K27" s="64"/>
      <c r="L27" s="64"/>
      <c r="M27" s="64"/>
      <c r="N27" s="64"/>
      <c r="O27" s="64"/>
      <c r="P27" s="64"/>
      <c r="Q27" s="64"/>
      <c r="R27" s="64"/>
      <c r="S27" s="64"/>
      <c r="T27" s="64"/>
      <c r="U27" s="64"/>
      <c r="V27" s="64"/>
      <c r="W27" s="79"/>
      <c r="X27" s="260">
        <f t="shared" si="1"/>
        <v>9</v>
      </c>
      <c r="Y27" s="273">
        <v>2</v>
      </c>
      <c r="Z27" s="778" t="s">
        <v>94</v>
      </c>
      <c r="AA27" s="779"/>
      <c r="AB27" s="780"/>
      <c r="AC27" s="781">
        <f>COUNTIFS('Flex Funds offered during FY'!Q28:Q5000,"&gt;=1.00",'Flex Funds offered during FY'!AC28:AC5000,"Hardy")</f>
        <v>0</v>
      </c>
      <c r="AD27" s="782"/>
      <c r="AE27" s="783"/>
      <c r="AF27" s="784">
        <f>COUNTIFS('Flex Funds offered during FY'!R28:R5000,"&gt;=1.00",'Flex Funds offered during FY'!AC28:AC5000,"Hardy")</f>
        <v>0</v>
      </c>
      <c r="AG27" s="784"/>
      <c r="AH27" s="784"/>
      <c r="AI27" s="785">
        <f t="shared" si="2"/>
        <v>0</v>
      </c>
      <c r="AJ27" s="785"/>
      <c r="AK27" s="785"/>
      <c r="AL27" s="64"/>
      <c r="AM27" s="21"/>
      <c r="AN27" s="21" t="s">
        <v>98</v>
      </c>
      <c r="AO27" s="21" t="s">
        <v>106</v>
      </c>
      <c r="AP27" s="21" t="s">
        <v>114</v>
      </c>
      <c r="AQ27" s="21" t="s">
        <v>127</v>
      </c>
      <c r="AR27" s="21" t="s">
        <v>137</v>
      </c>
    </row>
    <row r="28" spans="1:44" ht="24.95"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79"/>
      <c r="X28" s="260">
        <f t="shared" si="1"/>
        <v>10</v>
      </c>
      <c r="Y28" s="273">
        <v>2</v>
      </c>
      <c r="Z28" s="778" t="s">
        <v>95</v>
      </c>
      <c r="AA28" s="779"/>
      <c r="AB28" s="780"/>
      <c r="AC28" s="781">
        <f>COUNTIFS('Flex Funds offered during FY'!Q28:Q5000,"&gt;=1.00",'Flex Funds offered during FY'!AC28:AC5000,"Jefferson")</f>
        <v>0</v>
      </c>
      <c r="AD28" s="782"/>
      <c r="AE28" s="783"/>
      <c r="AF28" s="784">
        <f>COUNTIFS('Flex Funds offered during FY'!R28:R5000,"&gt;=1.00",'Flex Funds offered during FY'!AC28:AC5000,"Jefferson")</f>
        <v>0</v>
      </c>
      <c r="AG28" s="784"/>
      <c r="AH28" s="784"/>
      <c r="AI28" s="785">
        <f t="shared" si="2"/>
        <v>0</v>
      </c>
      <c r="AJ28" s="785"/>
      <c r="AK28" s="785"/>
      <c r="AL28" s="64"/>
      <c r="AM28" s="139"/>
      <c r="AN28" s="139"/>
      <c r="AO28" s="139"/>
      <c r="AP28" s="21" t="s">
        <v>115</v>
      </c>
      <c r="AQ28" s="21" t="s">
        <v>128</v>
      </c>
      <c r="AR28" s="21" t="s">
        <v>138</v>
      </c>
    </row>
    <row r="29" spans="1:44" ht="24.95" customHeight="1" x14ac:dyDescent="0.25">
      <c r="A29" s="64"/>
      <c r="B29" s="64"/>
      <c r="C29" s="64"/>
      <c r="D29" s="64"/>
      <c r="E29" s="64"/>
      <c r="F29" s="64"/>
      <c r="G29" s="64"/>
      <c r="H29" s="64"/>
      <c r="I29" s="64"/>
      <c r="J29" s="64"/>
      <c r="K29" s="64"/>
      <c r="L29" s="64"/>
      <c r="M29" s="64"/>
      <c r="N29" s="64"/>
      <c r="O29" s="64"/>
      <c r="P29" s="64"/>
      <c r="Q29" s="64"/>
      <c r="R29" s="64"/>
      <c r="S29" s="64"/>
      <c r="T29" s="64"/>
      <c r="U29" s="64"/>
      <c r="V29" s="64"/>
      <c r="W29" s="79"/>
      <c r="X29" s="260">
        <f t="shared" si="1"/>
        <v>11</v>
      </c>
      <c r="Y29" s="273">
        <v>2</v>
      </c>
      <c r="Z29" s="778" t="s">
        <v>96</v>
      </c>
      <c r="AA29" s="779"/>
      <c r="AB29" s="780"/>
      <c r="AC29" s="781">
        <f>COUNTIFS('Flex Funds offered during FY'!Q28:Q5000,"&gt;=1.00",'Flex Funds offered during FY'!AC28:AC5000,"Mineral")</f>
        <v>0</v>
      </c>
      <c r="AD29" s="782"/>
      <c r="AE29" s="783"/>
      <c r="AF29" s="784">
        <f>COUNTIFS('Flex Funds offered during FY'!R28:R5000,"&gt;=1.00",'Flex Funds offered during FY'!AC28:AC5000,"Mineral")</f>
        <v>0</v>
      </c>
      <c r="AG29" s="784"/>
      <c r="AH29" s="784"/>
      <c r="AI29" s="785">
        <f t="shared" si="2"/>
        <v>0</v>
      </c>
      <c r="AJ29" s="785"/>
      <c r="AK29" s="785"/>
      <c r="AL29" s="64"/>
      <c r="AM29" s="139"/>
      <c r="AN29" s="139"/>
      <c r="AO29" s="139"/>
      <c r="AP29" s="21" t="s">
        <v>116</v>
      </c>
      <c r="AQ29" s="21" t="s">
        <v>129</v>
      </c>
      <c r="AR29" s="21" t="s">
        <v>139</v>
      </c>
    </row>
    <row r="30" spans="1:44" ht="24.95" customHeight="1" x14ac:dyDescent="0.25">
      <c r="A30" s="64"/>
      <c r="B30" s="64"/>
      <c r="C30" s="64"/>
      <c r="D30" s="64"/>
      <c r="E30" s="64"/>
      <c r="F30" s="64"/>
      <c r="G30" s="64"/>
      <c r="H30" s="64"/>
      <c r="I30" s="64"/>
      <c r="J30" s="64"/>
      <c r="K30" s="64"/>
      <c r="L30" s="64"/>
      <c r="M30" s="64"/>
      <c r="N30" s="64"/>
      <c r="O30" s="64"/>
      <c r="P30" s="64"/>
      <c r="Q30" s="64"/>
      <c r="R30" s="64"/>
      <c r="S30" s="64"/>
      <c r="T30" s="64"/>
      <c r="U30" s="64"/>
      <c r="V30" s="64"/>
      <c r="W30" s="79"/>
      <c r="X30" s="260">
        <f t="shared" si="1"/>
        <v>12</v>
      </c>
      <c r="Y30" s="273">
        <v>2</v>
      </c>
      <c r="Z30" s="778" t="s">
        <v>97</v>
      </c>
      <c r="AA30" s="779"/>
      <c r="AB30" s="780"/>
      <c r="AC30" s="781">
        <f>COUNTIFS('Flex Funds offered during FY'!Q28:Q5000,"&gt;=1.00",'Flex Funds offered during FY'!AC28:AC5000,"Morgan")</f>
        <v>0</v>
      </c>
      <c r="AD30" s="782"/>
      <c r="AE30" s="783"/>
      <c r="AF30" s="784">
        <f>COUNTIFS('Flex Funds offered during FY'!R28:R5000,"&gt;=1.00",'Flex Funds offered during FY'!AC28:AC5000,"Morgan")</f>
        <v>0</v>
      </c>
      <c r="AG30" s="784"/>
      <c r="AH30" s="784"/>
      <c r="AI30" s="785">
        <f t="shared" si="2"/>
        <v>0</v>
      </c>
      <c r="AJ30" s="785"/>
      <c r="AK30" s="785"/>
      <c r="AL30" s="64"/>
      <c r="AM30" s="139"/>
      <c r="AN30" s="139"/>
      <c r="AO30" s="139"/>
      <c r="AP30" s="21" t="s">
        <v>117</v>
      </c>
      <c r="AQ30" s="139"/>
      <c r="AR30" s="21" t="s">
        <v>140</v>
      </c>
    </row>
    <row r="31" spans="1:44" ht="24.95" customHeight="1"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260">
        <f t="shared" si="1"/>
        <v>13</v>
      </c>
      <c r="Y31" s="273">
        <v>2</v>
      </c>
      <c r="Z31" s="778" t="s">
        <v>98</v>
      </c>
      <c r="AA31" s="779"/>
      <c r="AB31" s="780"/>
      <c r="AC31" s="781">
        <f>COUNTIFS('Flex Funds offered during FY'!Q28:Q5000,"&gt;=1.00",'Flex Funds offered during FY'!AC28:AC5000,"Pendleton")</f>
        <v>0</v>
      </c>
      <c r="AD31" s="782"/>
      <c r="AE31" s="783"/>
      <c r="AF31" s="784">
        <f>COUNTIFS('Flex Funds offered during FY'!R28:R5000,"&gt;=1.00",'Flex Funds offered during FY'!AC28:AC5000,"Pendleton")</f>
        <v>0</v>
      </c>
      <c r="AG31" s="784"/>
      <c r="AH31" s="784"/>
      <c r="AI31" s="785">
        <f t="shared" si="2"/>
        <v>0</v>
      </c>
      <c r="AJ31" s="785"/>
      <c r="AK31" s="785"/>
      <c r="AL31" s="64"/>
      <c r="AM31" s="139"/>
      <c r="AN31" s="139"/>
      <c r="AO31" s="139"/>
      <c r="AP31" s="21" t="s">
        <v>118</v>
      </c>
      <c r="AQ31" s="139"/>
      <c r="AR31" s="139"/>
    </row>
    <row r="32" spans="1:44" ht="24.95" customHeight="1" x14ac:dyDescent="0.25">
      <c r="A32" s="665" t="s">
        <v>173</v>
      </c>
      <c r="B32" s="666"/>
      <c r="C32" s="666"/>
      <c r="D32" s="666"/>
      <c r="E32" s="667"/>
      <c r="F32" s="741" t="s">
        <v>4</v>
      </c>
      <c r="G32" s="742"/>
      <c r="H32" s="742"/>
      <c r="I32" s="742"/>
      <c r="J32" s="743"/>
      <c r="K32" s="64"/>
      <c r="L32" s="64"/>
      <c r="M32" s="756" t="s">
        <v>56</v>
      </c>
      <c r="N32" s="756"/>
      <c r="O32" s="756"/>
      <c r="P32" s="756"/>
      <c r="Q32" s="756"/>
      <c r="R32" s="64"/>
      <c r="S32" s="64"/>
      <c r="T32" s="64"/>
      <c r="U32" s="64"/>
      <c r="V32" s="64"/>
      <c r="W32" s="64"/>
      <c r="X32" s="260">
        <f t="shared" si="1"/>
        <v>14</v>
      </c>
      <c r="Y32" s="82">
        <v>3</v>
      </c>
      <c r="Z32" s="786" t="s">
        <v>99</v>
      </c>
      <c r="AA32" s="787"/>
      <c r="AB32" s="788"/>
      <c r="AC32" s="765">
        <f>COUNTIFS('Flex Funds offered during FY'!Q28:Q5000,"&gt;=1.00",'Flex Funds offered during FY'!AD28:AD5000,"Calhoun")</f>
        <v>0</v>
      </c>
      <c r="AD32" s="766"/>
      <c r="AE32" s="767"/>
      <c r="AF32" s="768">
        <f>COUNTIFS('Flex Funds offered during FY'!R28:R5000,"&gt;=1.00",'Flex Funds offered during FY'!AD28:AD5000,"Calhoun")</f>
        <v>0</v>
      </c>
      <c r="AG32" s="768"/>
      <c r="AH32" s="768"/>
      <c r="AI32" s="769">
        <f t="shared" si="2"/>
        <v>0</v>
      </c>
      <c r="AJ32" s="769"/>
      <c r="AK32" s="769"/>
      <c r="AL32" s="64"/>
      <c r="AM32" s="139"/>
      <c r="AN32" s="139"/>
      <c r="AO32" s="139"/>
      <c r="AP32" s="21" t="s">
        <v>119</v>
      </c>
      <c r="AQ32" s="139"/>
      <c r="AR32" s="139"/>
    </row>
    <row r="33" spans="1:40" ht="24.95" customHeight="1" x14ac:dyDescent="0.25">
      <c r="A33" s="738" t="s">
        <v>42</v>
      </c>
      <c r="B33" s="739"/>
      <c r="C33" s="739"/>
      <c r="D33" s="739"/>
      <c r="E33" s="740"/>
      <c r="F33" s="662">
        <f>COUNTIFS('Flex Funds offered during FY'!D28:D5000,"Autism Spectrum Disorder")</f>
        <v>0</v>
      </c>
      <c r="G33" s="663"/>
      <c r="H33" s="663"/>
      <c r="I33" s="663"/>
      <c r="J33" s="664"/>
      <c r="K33" s="64"/>
      <c r="L33" s="64"/>
      <c r="M33" s="758" t="s">
        <v>57</v>
      </c>
      <c r="N33" s="759"/>
      <c r="O33" s="760"/>
      <c r="P33" s="754">
        <f>COUNTIFS('Initial Info Client Demographic'!K14:K5000,"&gt;=0",'Initial Info Client Demographic'!K14:K5000,"&lt;=12")</f>
        <v>0</v>
      </c>
      <c r="Q33" s="754"/>
      <c r="R33" s="64"/>
      <c r="S33" s="64"/>
      <c r="T33" s="64"/>
      <c r="U33" s="64"/>
      <c r="V33" s="64"/>
      <c r="W33" s="64"/>
      <c r="X33" s="260">
        <f t="shared" si="1"/>
        <v>15</v>
      </c>
      <c r="Y33" s="82">
        <v>3</v>
      </c>
      <c r="Z33" s="786" t="s">
        <v>100</v>
      </c>
      <c r="AA33" s="787"/>
      <c r="AB33" s="788"/>
      <c r="AC33" s="765">
        <f>COUNTIFS('Flex Funds offered during FY'!Q28:Q5000,"&gt;=1.00",'Flex Funds offered during FY'!AD28:AD5000,"Jackson")</f>
        <v>0</v>
      </c>
      <c r="AD33" s="766"/>
      <c r="AE33" s="767"/>
      <c r="AF33" s="768">
        <f>COUNTIFS('Flex Funds offered during FY'!R28:R5000,"&gt;=1.00",'Flex Funds offered during FY'!AD28:AD5000,"Jackson")</f>
        <v>0</v>
      </c>
      <c r="AG33" s="768"/>
      <c r="AH33" s="768"/>
      <c r="AI33" s="769">
        <f t="shared" si="2"/>
        <v>0</v>
      </c>
      <c r="AJ33" s="769"/>
      <c r="AK33" s="769"/>
      <c r="AL33" s="64"/>
      <c r="AM33" s="64"/>
      <c r="AN33" s="64"/>
    </row>
    <row r="34" spans="1:40" ht="24.95" customHeight="1" x14ac:dyDescent="0.25">
      <c r="A34" s="738" t="s">
        <v>45</v>
      </c>
      <c r="B34" s="739"/>
      <c r="C34" s="739"/>
      <c r="D34" s="739"/>
      <c r="E34" s="740"/>
      <c r="F34" s="662">
        <f>COUNTIFS('Flex Funds offered during FY'!D28:D5000,"Cerebral Palsy")</f>
        <v>0</v>
      </c>
      <c r="G34" s="663"/>
      <c r="H34" s="663"/>
      <c r="I34" s="663"/>
      <c r="J34" s="664"/>
      <c r="K34" s="64"/>
      <c r="L34" s="64"/>
      <c r="M34" s="757" t="s">
        <v>58</v>
      </c>
      <c r="N34" s="757"/>
      <c r="O34" s="757"/>
      <c r="P34" s="625">
        <f>COUNTIFS('Initial Info Client Demographic'!K14:K5000,"&gt;=13",'Initial Info Client Demographic'!K14:K5000,"&lt;=17")</f>
        <v>0</v>
      </c>
      <c r="Q34" s="625"/>
      <c r="R34" s="64"/>
      <c r="S34" s="64"/>
      <c r="T34" s="64"/>
      <c r="U34" s="64"/>
      <c r="V34" s="64"/>
      <c r="W34" s="64"/>
      <c r="X34" s="260">
        <f t="shared" si="1"/>
        <v>16</v>
      </c>
      <c r="Y34" s="82">
        <v>3</v>
      </c>
      <c r="Z34" s="786" t="s">
        <v>101</v>
      </c>
      <c r="AA34" s="787"/>
      <c r="AB34" s="788"/>
      <c r="AC34" s="765">
        <f>COUNTIFS('Flex Funds offered during FY'!Q28:Q5000,"&gt;=1.00",'Flex Funds offered during FY'!AD28:AD5000,"Pleasants")</f>
        <v>0</v>
      </c>
      <c r="AD34" s="766"/>
      <c r="AE34" s="767"/>
      <c r="AF34" s="768">
        <f>COUNTIFS('Flex Funds offered during FY'!R28:R5000,"&gt;=1.00",'Flex Funds offered during FY'!AD28:AD5000,"Pleasants")</f>
        <v>0</v>
      </c>
      <c r="AG34" s="768"/>
      <c r="AH34" s="768"/>
      <c r="AI34" s="769">
        <f t="shared" si="2"/>
        <v>0</v>
      </c>
      <c r="AJ34" s="769"/>
      <c r="AK34" s="769"/>
      <c r="AL34" s="64"/>
      <c r="AM34" s="64"/>
      <c r="AN34" s="64"/>
    </row>
    <row r="35" spans="1:40" ht="24.95" customHeight="1" x14ac:dyDescent="0.25">
      <c r="A35" s="738" t="s">
        <v>44</v>
      </c>
      <c r="B35" s="739"/>
      <c r="C35" s="739"/>
      <c r="D35" s="739"/>
      <c r="E35" s="740"/>
      <c r="F35" s="662">
        <f>COUNTIFS('Flex Funds offered during FY'!D28:D5000,"Developmental Delay")</f>
        <v>0</v>
      </c>
      <c r="G35" s="663"/>
      <c r="H35" s="663"/>
      <c r="I35" s="663"/>
      <c r="J35" s="664"/>
      <c r="K35" s="64"/>
      <c r="L35" s="64"/>
      <c r="M35" s="755" t="s">
        <v>59</v>
      </c>
      <c r="N35" s="755"/>
      <c r="O35" s="755"/>
      <c r="P35" s="754">
        <f>COUNTIFS('Initial Info Client Demographic'!K14:K5000,"&gt;=18",'Initial Info Client Demographic'!K14:K5000,"&lt;=20")</f>
        <v>0</v>
      </c>
      <c r="Q35" s="754"/>
      <c r="R35" s="64"/>
      <c r="S35" s="64"/>
      <c r="T35" s="64"/>
      <c r="U35" s="64"/>
      <c r="V35" s="64"/>
      <c r="W35" s="64"/>
      <c r="X35" s="260">
        <f t="shared" si="1"/>
        <v>17</v>
      </c>
      <c r="Y35" s="82">
        <v>3</v>
      </c>
      <c r="Z35" s="786" t="s">
        <v>102</v>
      </c>
      <c r="AA35" s="787"/>
      <c r="AB35" s="788"/>
      <c r="AC35" s="765">
        <f>COUNTIFS('Flex Funds offered during FY'!Q28:Q5000,"&gt;=1.00",'Flex Funds offered during FY'!AD28:AD5000,"Ritchie")</f>
        <v>0</v>
      </c>
      <c r="AD35" s="766"/>
      <c r="AE35" s="767"/>
      <c r="AF35" s="768">
        <f>COUNTIFS('Flex Funds offered during FY'!R28:R5000,"&gt;=1.00",'Flex Funds offered during FY'!AD28:AD5000,"Ritchie")</f>
        <v>0</v>
      </c>
      <c r="AG35" s="768"/>
      <c r="AH35" s="768"/>
      <c r="AI35" s="769">
        <f t="shared" si="2"/>
        <v>0</v>
      </c>
      <c r="AJ35" s="769"/>
      <c r="AK35" s="769"/>
      <c r="AL35" s="64"/>
      <c r="AM35" s="64"/>
      <c r="AN35" s="64"/>
    </row>
    <row r="36" spans="1:40" ht="24.95" customHeight="1" x14ac:dyDescent="0.25">
      <c r="A36" s="738" t="s">
        <v>49</v>
      </c>
      <c r="B36" s="739"/>
      <c r="C36" s="739"/>
      <c r="D36" s="739"/>
      <c r="E36" s="740"/>
      <c r="F36" s="662">
        <f>COUNTIFS('Flex Funds offered during FY'!D28:D5000,"Downs Syndrome")</f>
        <v>0</v>
      </c>
      <c r="G36" s="663"/>
      <c r="H36" s="663"/>
      <c r="I36" s="663"/>
      <c r="J36" s="664"/>
      <c r="K36" s="64"/>
      <c r="L36" s="64"/>
      <c r="M36" s="757" t="s">
        <v>60</v>
      </c>
      <c r="N36" s="757"/>
      <c r="O36" s="757"/>
      <c r="P36" s="625">
        <f>COUNTIFS('Initial Info Client Demographic'!K14:K5000,"&gt;=21",'Initial Info Client Demographic'!K14:K5000,"&lt;=24")</f>
        <v>0</v>
      </c>
      <c r="Q36" s="625"/>
      <c r="R36" s="64"/>
      <c r="S36" s="64"/>
      <c r="T36" s="64"/>
      <c r="U36" s="64"/>
      <c r="V36" s="64"/>
      <c r="W36" s="64"/>
      <c r="X36" s="260">
        <f t="shared" si="1"/>
        <v>18</v>
      </c>
      <c r="Y36" s="82">
        <v>3</v>
      </c>
      <c r="Z36" s="786" t="s">
        <v>103</v>
      </c>
      <c r="AA36" s="787"/>
      <c r="AB36" s="788"/>
      <c r="AC36" s="765">
        <f>COUNTIFS('Flex Funds offered during FY'!Q28:Q5000,"&gt;=1.00",'Flex Funds offered during FY'!AD28:AD5000,"Roane")</f>
        <v>0</v>
      </c>
      <c r="AD36" s="766"/>
      <c r="AE36" s="767"/>
      <c r="AF36" s="768">
        <f>COUNTIFS('Flex Funds offered during FY'!R28:R5000,"&gt;=1.00",'Flex Funds offered during FY'!AD28:AD5000,"Roane")</f>
        <v>0</v>
      </c>
      <c r="AG36" s="768"/>
      <c r="AH36" s="768"/>
      <c r="AI36" s="769">
        <f t="shared" si="2"/>
        <v>0</v>
      </c>
      <c r="AJ36" s="769"/>
      <c r="AK36" s="769"/>
      <c r="AL36" s="64"/>
      <c r="AM36" s="64"/>
      <c r="AN36" s="64"/>
    </row>
    <row r="37" spans="1:40" ht="24.95" customHeight="1" x14ac:dyDescent="0.25">
      <c r="A37" s="738" t="s">
        <v>47</v>
      </c>
      <c r="B37" s="739"/>
      <c r="C37" s="739"/>
      <c r="D37" s="739"/>
      <c r="E37" s="740"/>
      <c r="F37" s="662">
        <f>COUNTIFS('Flex Funds offered during FY'!D28:D5000,"Hearing Impaired")</f>
        <v>0</v>
      </c>
      <c r="G37" s="663"/>
      <c r="H37" s="663"/>
      <c r="I37" s="663"/>
      <c r="J37" s="664"/>
      <c r="K37" s="64"/>
      <c r="L37" s="64"/>
      <c r="M37" s="755" t="s">
        <v>61</v>
      </c>
      <c r="N37" s="755"/>
      <c r="O37" s="755"/>
      <c r="P37" s="754">
        <f>COUNTIFS('Initial Info Client Demographic'!K14:K5000,"&gt;=25",'Initial Info Client Demographic'!K14:K5000,"&lt;=44")</f>
        <v>0</v>
      </c>
      <c r="Q37" s="754"/>
      <c r="R37" s="64"/>
      <c r="S37" s="64"/>
      <c r="T37" s="64"/>
      <c r="U37" s="64"/>
      <c r="V37" s="64"/>
      <c r="W37" s="64"/>
      <c r="X37" s="260">
        <f t="shared" si="1"/>
        <v>19</v>
      </c>
      <c r="Y37" s="82">
        <v>3</v>
      </c>
      <c r="Z37" s="786" t="s">
        <v>104</v>
      </c>
      <c r="AA37" s="787"/>
      <c r="AB37" s="788"/>
      <c r="AC37" s="765">
        <f>COUNTIFS('Flex Funds offered during FY'!Q28:Q5000,"&gt;=1.00",'Flex Funds offered during FY'!AD28:AD5000,"Tyler")</f>
        <v>0</v>
      </c>
      <c r="AD37" s="766"/>
      <c r="AE37" s="767"/>
      <c r="AF37" s="768">
        <f>COUNTIFS('Flex Funds offered during FY'!R28:R5000,"&gt;=1.00",'Flex Funds offered during FY'!AD28:AD5000,"Tyler")</f>
        <v>0</v>
      </c>
      <c r="AG37" s="768"/>
      <c r="AH37" s="768"/>
      <c r="AI37" s="769">
        <f t="shared" si="2"/>
        <v>0</v>
      </c>
      <c r="AJ37" s="769"/>
      <c r="AK37" s="769"/>
      <c r="AL37" s="64"/>
      <c r="AM37" s="64"/>
      <c r="AN37" s="64"/>
    </row>
    <row r="38" spans="1:40" ht="24.95" customHeight="1" x14ac:dyDescent="0.25">
      <c r="A38" s="738" t="s">
        <v>43</v>
      </c>
      <c r="B38" s="739"/>
      <c r="C38" s="739"/>
      <c r="D38" s="739"/>
      <c r="E38" s="740"/>
      <c r="F38" s="662">
        <f>COUNTIFS('Flex Funds offered during FY'!D28:D5000,"Intellectual Disability")</f>
        <v>0</v>
      </c>
      <c r="G38" s="663"/>
      <c r="H38" s="663"/>
      <c r="I38" s="663"/>
      <c r="J38" s="664"/>
      <c r="K38" s="64"/>
      <c r="L38" s="64"/>
      <c r="M38" s="757" t="s">
        <v>62</v>
      </c>
      <c r="N38" s="757"/>
      <c r="O38" s="757"/>
      <c r="P38" s="625">
        <f>COUNTIFS('Initial Info Client Demographic'!K14:K5000,"&gt;=45",'Initial Info Client Demographic'!K14:K5000,"&lt;=64")</f>
        <v>0</v>
      </c>
      <c r="Q38" s="625"/>
      <c r="R38" s="64"/>
      <c r="S38" s="64"/>
      <c r="T38" s="64"/>
      <c r="U38" s="64"/>
      <c r="V38" s="64"/>
      <c r="W38" s="64"/>
      <c r="X38" s="260">
        <f t="shared" si="1"/>
        <v>20</v>
      </c>
      <c r="Y38" s="82">
        <v>3</v>
      </c>
      <c r="Z38" s="786" t="s">
        <v>105</v>
      </c>
      <c r="AA38" s="787"/>
      <c r="AB38" s="788"/>
      <c r="AC38" s="765">
        <f>COUNTIFS('Flex Funds offered during FY'!Q28:Q5000,"&gt;=1.00",'Flex Funds offered during FY'!AD28:AD5000,"Wirt")</f>
        <v>0</v>
      </c>
      <c r="AD38" s="766"/>
      <c r="AE38" s="767"/>
      <c r="AF38" s="768">
        <f>COUNTIFS('Flex Funds offered during FY'!R28:R5000,"&gt;=1.00",'Flex Funds offered during FY'!AD28:AD5000,"Wirt")</f>
        <v>0</v>
      </c>
      <c r="AG38" s="768"/>
      <c r="AH38" s="768"/>
      <c r="AI38" s="769">
        <f t="shared" si="2"/>
        <v>0</v>
      </c>
      <c r="AJ38" s="769"/>
      <c r="AK38" s="769"/>
      <c r="AL38" s="64"/>
      <c r="AM38" s="64"/>
      <c r="AN38" s="64"/>
    </row>
    <row r="39" spans="1:40" ht="24.95" customHeight="1" x14ac:dyDescent="0.25">
      <c r="A39" s="738" t="s">
        <v>50</v>
      </c>
      <c r="B39" s="739"/>
      <c r="C39" s="739"/>
      <c r="D39" s="739"/>
      <c r="E39" s="740"/>
      <c r="F39" s="662">
        <f>COUNTIFS('Flex Funds offered during FY'!D28:D5000,"Other Developmental Disability")</f>
        <v>0</v>
      </c>
      <c r="G39" s="663"/>
      <c r="H39" s="663"/>
      <c r="I39" s="663"/>
      <c r="J39" s="664"/>
      <c r="K39" s="64"/>
      <c r="L39" s="64"/>
      <c r="M39" s="755" t="s">
        <v>63</v>
      </c>
      <c r="N39" s="755"/>
      <c r="O39" s="755"/>
      <c r="P39" s="754">
        <f>COUNTIFS('Initial Info Client Demographic'!K14:K5000,"&gt;=65",'Initial Info Client Demographic'!K14:K5000,"&lt;=74")</f>
        <v>0</v>
      </c>
      <c r="Q39" s="754"/>
      <c r="R39" s="64"/>
      <c r="S39" s="64"/>
      <c r="T39" s="64"/>
      <c r="U39" s="64"/>
      <c r="V39" s="64"/>
      <c r="W39" s="64"/>
      <c r="X39" s="260">
        <f t="shared" si="1"/>
        <v>21</v>
      </c>
      <c r="Y39" s="82">
        <v>3</v>
      </c>
      <c r="Z39" s="786" t="s">
        <v>106</v>
      </c>
      <c r="AA39" s="787"/>
      <c r="AB39" s="788"/>
      <c r="AC39" s="765">
        <f>COUNTIFS('Flex Funds offered during FY'!Q28:Q5000,"&gt;=1.00",'Flex Funds offered during FY'!AD28:AD5000,"Wood")</f>
        <v>0</v>
      </c>
      <c r="AD39" s="766"/>
      <c r="AE39" s="767"/>
      <c r="AF39" s="768">
        <f>COUNTIFS('Flex Funds offered during FY'!R28:R5000,"&gt;=1.00",'Flex Funds offered during FY'!AD28:AD5000,"Wood")</f>
        <v>0</v>
      </c>
      <c r="AG39" s="768"/>
      <c r="AH39" s="768"/>
      <c r="AI39" s="769">
        <f t="shared" si="2"/>
        <v>0</v>
      </c>
      <c r="AJ39" s="769"/>
      <c r="AK39" s="769"/>
      <c r="AL39" s="64"/>
      <c r="AM39" s="64"/>
      <c r="AN39" s="64"/>
    </row>
    <row r="40" spans="1:40" ht="24.95" customHeight="1" x14ac:dyDescent="0.25">
      <c r="A40" s="738" t="s">
        <v>46</v>
      </c>
      <c r="B40" s="739"/>
      <c r="C40" s="739"/>
      <c r="D40" s="739"/>
      <c r="E40" s="740"/>
      <c r="F40" s="662">
        <f>COUNTIFS('Flex Funds offered during FY'!D28:D5000,"Traumatic Brain Injury")</f>
        <v>0</v>
      </c>
      <c r="G40" s="663"/>
      <c r="H40" s="663"/>
      <c r="I40" s="663"/>
      <c r="J40" s="664"/>
      <c r="K40" s="64"/>
      <c r="L40" s="64"/>
      <c r="M40" s="751" t="s">
        <v>64</v>
      </c>
      <c r="N40" s="752"/>
      <c r="O40" s="753"/>
      <c r="P40" s="754">
        <f>COUNTIFS('Initial Info Client Demographic'!K14:K5000,"&gt;=75",'Initial Info Client Demographic'!K14:K5000,"&lt;=150")</f>
        <v>0</v>
      </c>
      <c r="Q40" s="754"/>
      <c r="R40" s="64"/>
      <c r="S40" s="64"/>
      <c r="T40" s="64"/>
      <c r="U40" s="64"/>
      <c r="V40" s="64"/>
      <c r="W40" s="64"/>
      <c r="X40" s="260">
        <f t="shared" si="1"/>
        <v>22</v>
      </c>
      <c r="Y40" s="273">
        <v>4</v>
      </c>
      <c r="Z40" s="778" t="s">
        <v>107</v>
      </c>
      <c r="AA40" s="779"/>
      <c r="AB40" s="780"/>
      <c r="AC40" s="781">
        <f>COUNTIFS('Flex Funds offered during FY'!Q28:Q5000,"&gt;=1.00",'Flex Funds offered during FY'!AE28:AE5000,"Barbour")</f>
        <v>0</v>
      </c>
      <c r="AD40" s="782"/>
      <c r="AE40" s="783"/>
      <c r="AF40" s="784">
        <f>COUNTIFS('Flex Funds offered during FY'!R28:R5000,"&gt;=1.00",'Flex Funds offered during FY'!AE28:AE5000,"Barbour")</f>
        <v>0</v>
      </c>
      <c r="AG40" s="784"/>
      <c r="AH40" s="784"/>
      <c r="AI40" s="785">
        <f t="shared" si="2"/>
        <v>0</v>
      </c>
      <c r="AJ40" s="785"/>
      <c r="AK40" s="785"/>
      <c r="AL40" s="64"/>
      <c r="AM40" s="64"/>
      <c r="AN40" s="64"/>
    </row>
    <row r="41" spans="1:40" ht="24.95" customHeight="1" x14ac:dyDescent="0.25">
      <c r="A41" s="738" t="s">
        <v>48</v>
      </c>
      <c r="B41" s="739"/>
      <c r="C41" s="739"/>
      <c r="D41" s="739"/>
      <c r="E41" s="740"/>
      <c r="F41" s="662">
        <f>COUNTIFS('Flex Funds offered during FY'!D28:D5000,"Visually Impaired")</f>
        <v>0</v>
      </c>
      <c r="G41" s="663"/>
      <c r="H41" s="663"/>
      <c r="I41" s="663"/>
      <c r="J41" s="664"/>
      <c r="K41" s="64"/>
      <c r="L41" s="64"/>
      <c r="M41" s="649" t="s">
        <v>65</v>
      </c>
      <c r="N41" s="649"/>
      <c r="O41" s="649"/>
      <c r="P41" s="750">
        <f>SUM(P33:P40)</f>
        <v>0</v>
      </c>
      <c r="Q41" s="750"/>
      <c r="R41" s="64"/>
      <c r="S41" s="64"/>
      <c r="T41" s="64"/>
      <c r="U41" s="64"/>
      <c r="V41" s="64"/>
      <c r="W41" s="64"/>
      <c r="X41" s="260">
        <f t="shared" si="1"/>
        <v>23</v>
      </c>
      <c r="Y41" s="273">
        <v>4</v>
      </c>
      <c r="Z41" s="778" t="s">
        <v>108</v>
      </c>
      <c r="AA41" s="779"/>
      <c r="AB41" s="780"/>
      <c r="AC41" s="781">
        <f>COUNTIFS('Flex Funds offered during FY'!Q28:Q5000,"&gt;=1.00",'Flex Funds offered during FY'!AE28:AE5000,"Braxton")</f>
        <v>0</v>
      </c>
      <c r="AD41" s="782"/>
      <c r="AE41" s="783"/>
      <c r="AF41" s="784">
        <f>COUNTIFS('Flex Funds offered during FY'!R28:R5000,"&gt;=1.00",'Flex Funds offered during FY'!AE28:AE5000,"Braxton")</f>
        <v>0</v>
      </c>
      <c r="AG41" s="784"/>
      <c r="AH41" s="784"/>
      <c r="AI41" s="785">
        <f t="shared" si="2"/>
        <v>0</v>
      </c>
      <c r="AJ41" s="785"/>
      <c r="AK41" s="785"/>
      <c r="AL41" s="64"/>
      <c r="AM41" s="64"/>
      <c r="AN41" s="64"/>
    </row>
    <row r="42" spans="1:40" ht="24.95" customHeight="1" x14ac:dyDescent="0.25">
      <c r="A42" s="744" t="s">
        <v>51</v>
      </c>
      <c r="B42" s="745"/>
      <c r="C42" s="745"/>
      <c r="D42" s="745"/>
      <c r="E42" s="746"/>
      <c r="F42" s="747">
        <f>SUM(F33:F41)</f>
        <v>0</v>
      </c>
      <c r="G42" s="748"/>
      <c r="H42" s="748"/>
      <c r="I42" s="748"/>
      <c r="J42" s="749"/>
      <c r="K42" s="64"/>
      <c r="L42" s="64"/>
      <c r="M42" s="64"/>
      <c r="N42" s="64"/>
      <c r="O42" s="64"/>
      <c r="P42" s="64"/>
      <c r="Q42" s="64"/>
      <c r="R42" s="64"/>
      <c r="S42" s="64"/>
      <c r="T42" s="64"/>
      <c r="U42" s="64"/>
      <c r="V42" s="64"/>
      <c r="W42" s="64"/>
      <c r="X42" s="260">
        <f t="shared" si="1"/>
        <v>24</v>
      </c>
      <c r="Y42" s="273">
        <v>4</v>
      </c>
      <c r="Z42" s="778" t="s">
        <v>109</v>
      </c>
      <c r="AA42" s="779"/>
      <c r="AB42" s="780"/>
      <c r="AC42" s="781">
        <f>COUNTIFS('Flex Funds offered during FY'!Q28:Q5000,"&gt;=1.00",'Flex Funds offered during FY'!AE28:AE5000,"Doddridge")</f>
        <v>0</v>
      </c>
      <c r="AD42" s="782"/>
      <c r="AE42" s="783"/>
      <c r="AF42" s="784">
        <f>COUNTIFS('Flex Funds offered during FY'!R28:R5000,"&gt;=1.00",'Flex Funds offered during FY'!AE28:AE5000,"Doddridge")</f>
        <v>0</v>
      </c>
      <c r="AG42" s="784"/>
      <c r="AH42" s="784"/>
      <c r="AI42" s="785">
        <f t="shared" si="2"/>
        <v>0</v>
      </c>
      <c r="AJ42" s="785"/>
      <c r="AK42" s="785"/>
      <c r="AL42" s="64"/>
      <c r="AM42" s="64"/>
      <c r="AN42" s="64"/>
    </row>
    <row r="43" spans="1:40" ht="24.95" customHeight="1" x14ac:dyDescent="0.25">
      <c r="A43" s="694" t="s">
        <v>296</v>
      </c>
      <c r="B43" s="695"/>
      <c r="C43" s="695"/>
      <c r="D43" s="695"/>
      <c r="E43" s="696"/>
      <c r="F43" s="813"/>
      <c r="G43" s="814"/>
      <c r="H43" s="814"/>
      <c r="I43" s="814"/>
      <c r="J43" s="815"/>
      <c r="K43" s="64"/>
      <c r="L43" s="64"/>
      <c r="M43" s="713" t="s">
        <v>66</v>
      </c>
      <c r="N43" s="713"/>
      <c r="O43" s="713"/>
      <c r="P43" s="713"/>
      <c r="Q43" s="713" t="s">
        <v>4</v>
      </c>
      <c r="R43" s="713"/>
      <c r="S43" s="713"/>
      <c r="T43" s="713"/>
      <c r="U43" s="713"/>
      <c r="V43" s="64"/>
      <c r="W43" s="64"/>
      <c r="X43" s="260">
        <f t="shared" si="1"/>
        <v>25</v>
      </c>
      <c r="Y43" s="273">
        <v>4</v>
      </c>
      <c r="Z43" s="778" t="s">
        <v>110</v>
      </c>
      <c r="AA43" s="779"/>
      <c r="AB43" s="780"/>
      <c r="AC43" s="781">
        <f>COUNTIFS('Flex Funds offered during FY'!Q28:Q5000,"&gt;=1.00",'Flex Funds offered during FY'!AE28:AE5000,"Gilmer")</f>
        <v>0</v>
      </c>
      <c r="AD43" s="782"/>
      <c r="AE43" s="783"/>
      <c r="AF43" s="784">
        <f>COUNTIFS('Flex Funds offered during FY'!R28:R5000,"&gt;=1.00",'Flex Funds offered during FY'!AE28:AE5000,"Gilmer")</f>
        <v>0</v>
      </c>
      <c r="AG43" s="784"/>
      <c r="AH43" s="784"/>
      <c r="AI43" s="785">
        <f t="shared" si="2"/>
        <v>0</v>
      </c>
      <c r="AJ43" s="785"/>
      <c r="AK43" s="785"/>
      <c r="AL43" s="64"/>
      <c r="AM43" s="64"/>
      <c r="AN43" s="64"/>
    </row>
    <row r="44" spans="1:40" ht="24.95" customHeight="1" x14ac:dyDescent="0.25">
      <c r="A44" s="703" t="s">
        <v>290</v>
      </c>
      <c r="B44" s="704"/>
      <c r="C44" s="704"/>
      <c r="D44" s="704"/>
      <c r="E44" s="705"/>
      <c r="F44" s="642">
        <f>COUNTIFS('Flex Funds offered during FY'!F28:F1989,"MH")</f>
        <v>0</v>
      </c>
      <c r="G44" s="643"/>
      <c r="H44" s="643"/>
      <c r="I44" s="643"/>
      <c r="J44" s="644"/>
      <c r="K44" s="64"/>
      <c r="L44" s="64"/>
      <c r="M44" s="712" t="s">
        <v>67</v>
      </c>
      <c r="N44" s="712"/>
      <c r="O44" s="712"/>
      <c r="P44" s="712"/>
      <c r="Q44" s="625">
        <f>COUNTIFS('Flex Funds offered during FY'!H28:H5000,"YES")</f>
        <v>0</v>
      </c>
      <c r="R44" s="625"/>
      <c r="S44" s="625"/>
      <c r="T44" s="625"/>
      <c r="U44" s="625"/>
      <c r="V44" s="64"/>
      <c r="W44" s="64"/>
      <c r="X44" s="260">
        <f t="shared" si="1"/>
        <v>26</v>
      </c>
      <c r="Y44" s="273">
        <v>4</v>
      </c>
      <c r="Z44" s="778" t="s">
        <v>111</v>
      </c>
      <c r="AA44" s="779"/>
      <c r="AB44" s="780"/>
      <c r="AC44" s="781">
        <f>COUNTIFS('Flex Funds offered during FY'!Q28:Q5000,"&gt;=1.00",'Flex Funds offered during FY'!AE28:AE5000,"Harrison")</f>
        <v>0</v>
      </c>
      <c r="AD44" s="782"/>
      <c r="AE44" s="783"/>
      <c r="AF44" s="784">
        <f>COUNTIFS('Flex Funds offered during FY'!R28:R5000,"&gt;=1.00",'Flex Funds offered during FY'!AE28:AE5000,"Harrison")</f>
        <v>0</v>
      </c>
      <c r="AG44" s="784"/>
      <c r="AH44" s="784"/>
      <c r="AI44" s="785">
        <f t="shared" si="2"/>
        <v>0</v>
      </c>
      <c r="AJ44" s="785"/>
      <c r="AK44" s="785"/>
      <c r="AL44" s="64"/>
      <c r="AM44" s="64"/>
      <c r="AN44" s="64"/>
    </row>
    <row r="45" spans="1:40" ht="24.95" customHeight="1" x14ac:dyDescent="0.25">
      <c r="A45" s="703" t="s">
        <v>291</v>
      </c>
      <c r="B45" s="704"/>
      <c r="C45" s="704"/>
      <c r="D45" s="704"/>
      <c r="E45" s="705"/>
      <c r="F45" s="642">
        <f>COUNTIFS('Flex Funds offered during FY'!F28:F1989,"SUD")</f>
        <v>0</v>
      </c>
      <c r="G45" s="643"/>
      <c r="H45" s="643"/>
      <c r="I45" s="643"/>
      <c r="J45" s="644"/>
      <c r="K45" s="64"/>
      <c r="L45" s="64"/>
      <c r="M45" s="712" t="s">
        <v>68</v>
      </c>
      <c r="N45" s="712"/>
      <c r="O45" s="712"/>
      <c r="P45" s="712"/>
      <c r="Q45" s="625">
        <f>COUNTIFS('Flex Funds offered during FY'!H28:H5000,"NO")</f>
        <v>0</v>
      </c>
      <c r="R45" s="625"/>
      <c r="S45" s="625"/>
      <c r="T45" s="625"/>
      <c r="U45" s="625"/>
      <c r="V45" s="64"/>
      <c r="W45" s="64"/>
      <c r="X45" s="260">
        <f t="shared" si="1"/>
        <v>27</v>
      </c>
      <c r="Y45" s="273">
        <v>4</v>
      </c>
      <c r="Z45" s="778" t="s">
        <v>112</v>
      </c>
      <c r="AA45" s="779"/>
      <c r="AB45" s="780"/>
      <c r="AC45" s="781">
        <f>COUNTIFS('Flex Funds offered during FY'!Q28:Q5000,"&gt;=1.00",'Flex Funds offered during FY'!AE28:AE5000,"Lewis")</f>
        <v>0</v>
      </c>
      <c r="AD45" s="782"/>
      <c r="AE45" s="783"/>
      <c r="AF45" s="784">
        <f>COUNTIFS('Flex Funds offered during FY'!R28:R5000,"&gt;=1.00",'Flex Funds offered during FY'!AE28:AE5000,"Lewis")</f>
        <v>0</v>
      </c>
      <c r="AG45" s="784"/>
      <c r="AH45" s="784"/>
      <c r="AI45" s="785">
        <f t="shared" si="2"/>
        <v>0</v>
      </c>
      <c r="AJ45" s="785"/>
      <c r="AK45" s="785"/>
      <c r="AL45" s="64"/>
      <c r="AM45" s="64"/>
      <c r="AN45" s="64"/>
    </row>
    <row r="46" spans="1:40" ht="24.95" customHeight="1" x14ac:dyDescent="0.25">
      <c r="A46" s="697" t="s">
        <v>54</v>
      </c>
      <c r="B46" s="698"/>
      <c r="C46" s="698"/>
      <c r="D46" s="698"/>
      <c r="E46" s="699"/>
      <c r="F46" s="700">
        <f>SUM(F44:F45)</f>
        <v>0</v>
      </c>
      <c r="G46" s="701"/>
      <c r="H46" s="701"/>
      <c r="I46" s="701"/>
      <c r="J46" s="702"/>
      <c r="K46" s="64"/>
      <c r="L46" s="64"/>
      <c r="M46" s="622" t="s">
        <v>335</v>
      </c>
      <c r="N46" s="622"/>
      <c r="O46" s="622"/>
      <c r="P46" s="622"/>
      <c r="Q46" s="801">
        <f>SUM(Q44:Q45)</f>
        <v>0</v>
      </c>
      <c r="R46" s="801"/>
      <c r="S46" s="801"/>
      <c r="T46" s="801"/>
      <c r="U46" s="801"/>
      <c r="V46" s="64"/>
      <c r="W46" s="64"/>
      <c r="X46" s="260">
        <f t="shared" si="1"/>
        <v>28</v>
      </c>
      <c r="Y46" s="273">
        <v>4</v>
      </c>
      <c r="Z46" s="778" t="s">
        <v>113</v>
      </c>
      <c r="AA46" s="779"/>
      <c r="AB46" s="780"/>
      <c r="AC46" s="781">
        <f>COUNTIFS('Flex Funds offered during FY'!Q28:Q5000,"&gt;=1.00",'Flex Funds offered during FY'!AE28:AE5000,"Marion")</f>
        <v>0</v>
      </c>
      <c r="AD46" s="782"/>
      <c r="AE46" s="783"/>
      <c r="AF46" s="784">
        <f>COUNTIFS('Flex Funds offered during FY'!R28:R5000,"&gt;=1.00",'Flex Funds offered during FY'!AE28:AE5000,"Marion")</f>
        <v>0</v>
      </c>
      <c r="AG46" s="784"/>
      <c r="AH46" s="784"/>
      <c r="AI46" s="785">
        <f t="shared" si="2"/>
        <v>0</v>
      </c>
      <c r="AJ46" s="785"/>
      <c r="AK46" s="785"/>
      <c r="AL46" s="64"/>
      <c r="AM46" s="64"/>
      <c r="AN46" s="64"/>
    </row>
    <row r="47" spans="1:40" ht="24.95" customHeight="1" x14ac:dyDescent="0.25">
      <c r="A47" s="5"/>
      <c r="B47" s="6"/>
      <c r="C47" s="6"/>
      <c r="D47" s="6"/>
      <c r="E47" s="7"/>
      <c r="F47" s="59"/>
      <c r="G47" s="60"/>
      <c r="H47" s="60"/>
      <c r="I47" s="60"/>
      <c r="J47" s="66"/>
      <c r="K47" s="64"/>
      <c r="L47" s="64"/>
      <c r="M47" s="64"/>
      <c r="N47" s="64"/>
      <c r="O47" s="64"/>
      <c r="P47" s="64"/>
      <c r="Q47" s="64"/>
      <c r="R47" s="64"/>
      <c r="S47" s="64"/>
      <c r="T47" s="64"/>
      <c r="U47" s="64"/>
      <c r="V47" s="64"/>
      <c r="W47" s="64"/>
      <c r="X47" s="260">
        <f t="shared" si="1"/>
        <v>29</v>
      </c>
      <c r="Y47" s="273">
        <v>4</v>
      </c>
      <c r="Z47" s="778" t="s">
        <v>114</v>
      </c>
      <c r="AA47" s="779"/>
      <c r="AB47" s="780"/>
      <c r="AC47" s="781">
        <f>COUNTIFS('Flex Funds offered during FY'!Q28:Q5000,"&gt;=1.00",'Flex Funds offered during FY'!AE28:AE5000,"Monongalia")</f>
        <v>0</v>
      </c>
      <c r="AD47" s="782"/>
      <c r="AE47" s="783"/>
      <c r="AF47" s="784">
        <f>COUNTIFS('Flex Funds offered during FY'!R28:R5000,"&gt;=1.00",'Flex Funds offered during FY'!AE28:AE5000,"Monongalia")</f>
        <v>0</v>
      </c>
      <c r="AG47" s="784"/>
      <c r="AH47" s="784"/>
      <c r="AI47" s="785">
        <f t="shared" si="2"/>
        <v>0</v>
      </c>
      <c r="AJ47" s="785"/>
      <c r="AK47" s="785"/>
      <c r="AL47" s="64"/>
      <c r="AM47" s="64"/>
      <c r="AN47" s="64"/>
    </row>
    <row r="48" spans="1:40" ht="24.95" customHeight="1" x14ac:dyDescent="0.25">
      <c r="A48" s="67"/>
      <c r="B48" s="67"/>
      <c r="C48" s="67"/>
      <c r="D48" s="67"/>
      <c r="E48" s="67"/>
      <c r="F48" s="67"/>
      <c r="G48" s="67"/>
      <c r="H48" s="67"/>
      <c r="I48" s="67"/>
      <c r="J48" s="67"/>
      <c r="K48" s="64"/>
      <c r="L48" s="64"/>
      <c r="M48" s="64"/>
      <c r="N48" s="64"/>
      <c r="O48" s="64"/>
      <c r="P48" s="64"/>
      <c r="Q48" s="64"/>
      <c r="R48" s="64"/>
      <c r="S48" s="64"/>
      <c r="T48" s="64"/>
      <c r="U48" s="64"/>
      <c r="V48" s="64"/>
      <c r="W48" s="64"/>
      <c r="X48" s="260">
        <f t="shared" si="1"/>
        <v>30</v>
      </c>
      <c r="Y48" s="273">
        <v>4</v>
      </c>
      <c r="Z48" s="778" t="s">
        <v>115</v>
      </c>
      <c r="AA48" s="779"/>
      <c r="AB48" s="780"/>
      <c r="AC48" s="781">
        <f>COUNTIFS('Flex Funds offered during FY'!Q28:Q5000,"&gt;=1.00",'Flex Funds offered during FY'!AE28:AE5000,"Preston")</f>
        <v>0</v>
      </c>
      <c r="AD48" s="782"/>
      <c r="AE48" s="783"/>
      <c r="AF48" s="784">
        <f>COUNTIFS('Flex Funds offered during FY'!R28:R5000,"&gt;=1.00",'Flex Funds offered during FY'!AE28:AE5000,"Preston")</f>
        <v>0</v>
      </c>
      <c r="AG48" s="784"/>
      <c r="AH48" s="784"/>
      <c r="AI48" s="785">
        <f t="shared" si="2"/>
        <v>0</v>
      </c>
      <c r="AJ48" s="785"/>
      <c r="AK48" s="785"/>
      <c r="AL48" s="64"/>
      <c r="AM48" s="64"/>
      <c r="AN48" s="64"/>
    </row>
    <row r="49" spans="1:40" ht="24.95" customHeight="1" x14ac:dyDescent="0.25">
      <c r="A49" s="706" t="s">
        <v>55</v>
      </c>
      <c r="B49" s="707"/>
      <c r="C49" s="707"/>
      <c r="D49" s="707"/>
      <c r="E49" s="708"/>
      <c r="F49" s="709">
        <f>F42+F46</f>
        <v>0</v>
      </c>
      <c r="G49" s="710"/>
      <c r="H49" s="710"/>
      <c r="I49" s="710"/>
      <c r="J49" s="711"/>
      <c r="K49" s="64"/>
      <c r="L49" s="64"/>
      <c r="M49" s="64"/>
      <c r="N49" s="64"/>
      <c r="O49" s="64"/>
      <c r="P49" s="64"/>
      <c r="Q49" s="64"/>
      <c r="R49" s="64"/>
      <c r="S49" s="64"/>
      <c r="T49" s="64"/>
      <c r="U49" s="64"/>
      <c r="V49" s="64"/>
      <c r="W49" s="64"/>
      <c r="X49" s="260">
        <f t="shared" si="1"/>
        <v>31</v>
      </c>
      <c r="Y49" s="273">
        <v>4</v>
      </c>
      <c r="Z49" s="778" t="s">
        <v>116</v>
      </c>
      <c r="AA49" s="779"/>
      <c r="AB49" s="780"/>
      <c r="AC49" s="781">
        <f>COUNTIFS('Flex Funds offered during FY'!Q28:Q5000,"&gt;=1.00",'Flex Funds offered during FY'!AE28:AE5000,"Randolph")</f>
        <v>0</v>
      </c>
      <c r="AD49" s="782"/>
      <c r="AE49" s="783"/>
      <c r="AF49" s="784">
        <f>COUNTIFS('Flex Funds offered during FY'!R28:R5000,"&gt;=1.00",'Flex Funds offered during FY'!AE28:AE5000,"Randolph")</f>
        <v>0</v>
      </c>
      <c r="AG49" s="784"/>
      <c r="AH49" s="784"/>
      <c r="AI49" s="785">
        <f t="shared" si="2"/>
        <v>0</v>
      </c>
      <c r="AJ49" s="785"/>
      <c r="AK49" s="785"/>
      <c r="AL49" s="64"/>
      <c r="AM49" s="64"/>
      <c r="AN49" s="64"/>
    </row>
    <row r="50" spans="1:40" ht="24.95" customHeigh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260">
        <f t="shared" si="1"/>
        <v>32</v>
      </c>
      <c r="Y50" s="273">
        <v>4</v>
      </c>
      <c r="Z50" s="778" t="s">
        <v>117</v>
      </c>
      <c r="AA50" s="779"/>
      <c r="AB50" s="780"/>
      <c r="AC50" s="781">
        <f>COUNTIFS('Flex Funds offered during FY'!Q28:Q5000,"&gt;=1.00",'Flex Funds offered during FY'!AE28:AE5000,"Taylor")</f>
        <v>0</v>
      </c>
      <c r="AD50" s="782"/>
      <c r="AE50" s="783"/>
      <c r="AF50" s="784">
        <f>COUNTIFS('Flex Funds offered during FY'!R28:R5000,"&gt;=1.00",'Flex Funds offered during FY'!AE28:AE5000,"Taylor")</f>
        <v>0</v>
      </c>
      <c r="AG50" s="784"/>
      <c r="AH50" s="784"/>
      <c r="AI50" s="785">
        <f t="shared" si="2"/>
        <v>0</v>
      </c>
      <c r="AJ50" s="785"/>
      <c r="AK50" s="785"/>
      <c r="AL50" s="64"/>
      <c r="AM50" s="64"/>
      <c r="AN50" s="64"/>
    </row>
    <row r="51" spans="1:40" ht="24.95" customHeigh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260">
        <f t="shared" si="1"/>
        <v>33</v>
      </c>
      <c r="Y51" s="273">
        <v>4</v>
      </c>
      <c r="Z51" s="274" t="s">
        <v>118</v>
      </c>
      <c r="AA51" s="275"/>
      <c r="AB51" s="276"/>
      <c r="AC51" s="781">
        <f>COUNTIFS('Flex Funds offered during FY'!Q28:Q5000,"&gt;=1.00",'Flex Funds offered during FY'!AE28:AE5000,"Tucker")</f>
        <v>0</v>
      </c>
      <c r="AD51" s="782"/>
      <c r="AE51" s="783"/>
      <c r="AF51" s="784">
        <f>COUNTIFS('Flex Funds offered during FY'!R28:R5000,"&gt;=1.00",'Flex Funds offered during FY'!AE28:AE5000,"Tucker")</f>
        <v>0</v>
      </c>
      <c r="AG51" s="784"/>
      <c r="AH51" s="784"/>
      <c r="AI51" s="785">
        <f t="shared" ref="AI51:AI73" si="4">AC51+AF51</f>
        <v>0</v>
      </c>
      <c r="AJ51" s="785"/>
      <c r="AK51" s="785"/>
      <c r="AL51" s="64"/>
      <c r="AM51" s="64"/>
      <c r="AN51" s="64"/>
    </row>
    <row r="52" spans="1:40" ht="24.95" customHeight="1" x14ac:dyDescent="0.25">
      <c r="A52" s="64"/>
      <c r="B52" s="64"/>
      <c r="C52" s="64"/>
      <c r="D52" s="64"/>
      <c r="E52" s="64"/>
      <c r="F52" s="64"/>
      <c r="G52" s="64"/>
      <c r="H52" s="64"/>
      <c r="I52" s="64"/>
      <c r="J52" s="64"/>
      <c r="K52" s="64"/>
      <c r="L52" s="64"/>
      <c r="M52" s="713" t="s">
        <v>69</v>
      </c>
      <c r="N52" s="713"/>
      <c r="O52" s="713"/>
      <c r="P52" s="713"/>
      <c r="Q52" s="713" t="s">
        <v>4</v>
      </c>
      <c r="R52" s="713"/>
      <c r="S52" s="713"/>
      <c r="T52" s="713"/>
      <c r="U52" s="713"/>
      <c r="V52" s="64"/>
      <c r="W52" s="64"/>
      <c r="X52" s="260">
        <f t="shared" si="1"/>
        <v>34</v>
      </c>
      <c r="Y52" s="273">
        <v>4</v>
      </c>
      <c r="Z52" s="274" t="s">
        <v>119</v>
      </c>
      <c r="AA52" s="275"/>
      <c r="AB52" s="276"/>
      <c r="AC52" s="781">
        <f>COUNTIFS('Flex Funds offered during FY'!Q28:Q5000,"&gt;=1.00",'Flex Funds offered during FY'!AE28:AE5000,"Upshur")</f>
        <v>0</v>
      </c>
      <c r="AD52" s="782"/>
      <c r="AE52" s="783"/>
      <c r="AF52" s="784">
        <f>COUNTIFS('Flex Funds offered during FY'!R28:R5000,"&gt;=1.00",'Flex Funds offered during FY'!AE28:AE5000,"Upshur")</f>
        <v>0</v>
      </c>
      <c r="AG52" s="784"/>
      <c r="AH52" s="784"/>
      <c r="AI52" s="785">
        <f t="shared" si="4"/>
        <v>0</v>
      </c>
      <c r="AJ52" s="785"/>
      <c r="AK52" s="785"/>
      <c r="AL52" s="64"/>
      <c r="AM52" s="64"/>
      <c r="AN52" s="64"/>
    </row>
    <row r="53" spans="1:40" ht="24.95" customHeight="1" x14ac:dyDescent="0.25">
      <c r="A53" s="763" t="s">
        <v>70</v>
      </c>
      <c r="B53" s="763"/>
      <c r="C53" s="763"/>
      <c r="D53" s="763"/>
      <c r="E53" s="763"/>
      <c r="F53" s="763"/>
      <c r="G53" s="763" t="s">
        <v>4</v>
      </c>
      <c r="H53" s="763"/>
      <c r="I53" s="763"/>
      <c r="J53" s="64"/>
      <c r="K53" s="64"/>
      <c r="L53" s="64"/>
      <c r="M53" s="624" t="s">
        <v>67</v>
      </c>
      <c r="N53" s="624"/>
      <c r="O53" s="624"/>
      <c r="P53" s="624"/>
      <c r="Q53" s="625">
        <f>COUNTIFS('Flex Funds offered during FY'!P28:P5000,"YES")</f>
        <v>0</v>
      </c>
      <c r="R53" s="625"/>
      <c r="S53" s="625"/>
      <c r="T53" s="625"/>
      <c r="U53" s="625"/>
      <c r="V53" s="64"/>
      <c r="W53" s="64"/>
      <c r="X53" s="260">
        <f t="shared" si="1"/>
        <v>35</v>
      </c>
      <c r="Y53" s="82">
        <v>5</v>
      </c>
      <c r="Z53" s="84" t="s">
        <v>120</v>
      </c>
      <c r="AA53" s="85"/>
      <c r="AB53" s="86"/>
      <c r="AC53" s="765">
        <f>COUNTIFS('Flex Funds offered during FY'!Q28:Q5000,"&gt;=1.00",'Flex Funds offered during FY'!AF28:AF5000,"Boone")</f>
        <v>0</v>
      </c>
      <c r="AD53" s="766"/>
      <c r="AE53" s="767"/>
      <c r="AF53" s="768">
        <f>COUNTIFS('Flex Funds offered during FY'!R28:R5000,"&gt;=1.00",'Flex Funds offered during FY'!AF28:AF5000,"Boone")</f>
        <v>0</v>
      </c>
      <c r="AG53" s="768"/>
      <c r="AH53" s="768"/>
      <c r="AI53" s="769">
        <f t="shared" si="4"/>
        <v>0</v>
      </c>
      <c r="AJ53" s="769"/>
      <c r="AK53" s="769"/>
      <c r="AL53" s="64"/>
      <c r="AM53" s="64"/>
      <c r="AN53" s="64"/>
    </row>
    <row r="54" spans="1:40" ht="24.95" customHeight="1" x14ac:dyDescent="0.25">
      <c r="A54" s="624" t="s">
        <v>175</v>
      </c>
      <c r="B54" s="624"/>
      <c r="C54" s="624"/>
      <c r="D54" s="624"/>
      <c r="E54" s="624"/>
      <c r="F54" s="624"/>
      <c r="G54" s="625">
        <f>COUNTIFS('Initial Info Client Demographic'!L14:L5000,"African American / Black")</f>
        <v>0</v>
      </c>
      <c r="H54" s="625"/>
      <c r="I54" s="625"/>
      <c r="J54" s="64"/>
      <c r="K54" s="64"/>
      <c r="L54" s="64"/>
      <c r="M54" s="624" t="s">
        <v>68</v>
      </c>
      <c r="N54" s="624"/>
      <c r="O54" s="624"/>
      <c r="P54" s="624"/>
      <c r="Q54" s="625">
        <f>COUNTIFS('Flex Funds offered during FY'!P28:P5000,"NO")</f>
        <v>0</v>
      </c>
      <c r="R54" s="625"/>
      <c r="S54" s="625"/>
      <c r="T54" s="625"/>
      <c r="U54" s="625"/>
      <c r="V54" s="64"/>
      <c r="W54" s="64"/>
      <c r="X54" s="260">
        <f t="shared" si="1"/>
        <v>36</v>
      </c>
      <c r="Y54" s="82">
        <v>5</v>
      </c>
      <c r="Z54" s="84" t="s">
        <v>121</v>
      </c>
      <c r="AA54" s="85"/>
      <c r="AB54" s="86"/>
      <c r="AC54" s="765">
        <f>COUNTIFS('Flex Funds offered during FY'!Q28:Q5000,"&gt;=1.00",'Flex Funds offered during FY'!AF28:AF5000,"Cabell")</f>
        <v>0</v>
      </c>
      <c r="AD54" s="766"/>
      <c r="AE54" s="767"/>
      <c r="AF54" s="768">
        <f>COUNTIFS('Flex Funds offered during FY'!R28:R5000,"&gt;=1.00",'Flex Funds offered during FY'!AF28:AF5000,"Cabell")</f>
        <v>0</v>
      </c>
      <c r="AG54" s="768"/>
      <c r="AH54" s="768"/>
      <c r="AI54" s="769">
        <f t="shared" si="4"/>
        <v>0</v>
      </c>
      <c r="AJ54" s="769"/>
      <c r="AK54" s="769"/>
      <c r="AL54" s="64"/>
      <c r="AM54" s="64"/>
      <c r="AN54" s="64"/>
    </row>
    <row r="55" spans="1:40" ht="24.95" customHeight="1" x14ac:dyDescent="0.25">
      <c r="A55" s="624" t="s">
        <v>176</v>
      </c>
      <c r="B55" s="624"/>
      <c r="C55" s="624"/>
      <c r="D55" s="624"/>
      <c r="E55" s="624"/>
      <c r="F55" s="624"/>
      <c r="G55" s="625">
        <f>COUNTIFS('Initial Info Client Demographic'!L14:L5000,"American Indian / Alaska Native")</f>
        <v>0</v>
      </c>
      <c r="H55" s="625"/>
      <c r="I55" s="625"/>
      <c r="J55" s="64"/>
      <c r="K55" s="64"/>
      <c r="L55" s="64"/>
      <c r="M55" s="623" t="s">
        <v>336</v>
      </c>
      <c r="N55" s="623"/>
      <c r="O55" s="623"/>
      <c r="P55" s="623"/>
      <c r="Q55" s="801">
        <f>SUM(Q53:Q54)</f>
        <v>0</v>
      </c>
      <c r="R55" s="801"/>
      <c r="S55" s="801"/>
      <c r="T55" s="801"/>
      <c r="U55" s="801"/>
      <c r="V55" s="64"/>
      <c r="W55" s="64"/>
      <c r="X55" s="260">
        <f t="shared" si="1"/>
        <v>37</v>
      </c>
      <c r="Y55" s="82">
        <v>5</v>
      </c>
      <c r="Z55" s="84" t="s">
        <v>122</v>
      </c>
      <c r="AA55" s="85"/>
      <c r="AB55" s="86"/>
      <c r="AC55" s="765">
        <f>COUNTIFS('Flex Funds offered during FY'!Q28:Q5000,"&gt;=1.00",'Flex Funds offered during FY'!AF28:AF5000,"Clay")</f>
        <v>0</v>
      </c>
      <c r="AD55" s="766"/>
      <c r="AE55" s="767"/>
      <c r="AF55" s="768">
        <f>COUNTIFS('Flex Funds offered during FY'!R28:R5000,"&gt;=1.00",'Flex Funds offered during FY'!AF28:AF5000,"Clay")</f>
        <v>0</v>
      </c>
      <c r="AG55" s="768"/>
      <c r="AH55" s="768"/>
      <c r="AI55" s="769">
        <f t="shared" si="4"/>
        <v>0</v>
      </c>
      <c r="AJ55" s="769"/>
      <c r="AK55" s="769"/>
      <c r="AL55" s="64"/>
      <c r="AM55" s="64"/>
      <c r="AN55" s="64"/>
    </row>
    <row r="56" spans="1:40" ht="24.95" customHeight="1" x14ac:dyDescent="0.25">
      <c r="A56" s="624" t="s">
        <v>177</v>
      </c>
      <c r="B56" s="624"/>
      <c r="C56" s="624"/>
      <c r="D56" s="624"/>
      <c r="E56" s="624"/>
      <c r="F56" s="624"/>
      <c r="G56" s="625">
        <f>COUNTIFS('Initial Info Client Demographic'!L14:L5000,"Asian")</f>
        <v>0</v>
      </c>
      <c r="H56" s="625"/>
      <c r="I56" s="625"/>
      <c r="J56" s="64"/>
      <c r="K56" s="64"/>
      <c r="L56" s="64"/>
      <c r="M56" s="64"/>
      <c r="N56" s="64"/>
      <c r="O56" s="64"/>
      <c r="P56" s="64"/>
      <c r="Q56" s="64"/>
      <c r="R56" s="64"/>
      <c r="S56" s="64"/>
      <c r="T56" s="64"/>
      <c r="U56" s="64"/>
      <c r="V56" s="64"/>
      <c r="W56" s="64"/>
      <c r="X56" s="260">
        <f t="shared" si="1"/>
        <v>38</v>
      </c>
      <c r="Y56" s="82">
        <v>5</v>
      </c>
      <c r="Z56" s="84" t="s">
        <v>123</v>
      </c>
      <c r="AA56" s="85"/>
      <c r="AB56" s="86"/>
      <c r="AC56" s="765">
        <f>COUNTIFS('Flex Funds offered during FY'!Q28:Q5000,"&gt;=1.00",'Flex Funds offered during FY'!AF28:AF5000,"Kanawha")</f>
        <v>0</v>
      </c>
      <c r="AD56" s="766"/>
      <c r="AE56" s="767"/>
      <c r="AF56" s="768">
        <f>COUNTIFS('Flex Funds offered during FY'!R28:R5000,"&gt;=1.00",'Flex Funds offered during FY'!AF28:AF5000,"Kanawha")</f>
        <v>0</v>
      </c>
      <c r="AG56" s="768"/>
      <c r="AH56" s="768"/>
      <c r="AI56" s="769">
        <f t="shared" si="4"/>
        <v>0</v>
      </c>
      <c r="AJ56" s="769"/>
      <c r="AK56" s="769"/>
      <c r="AL56" s="64"/>
      <c r="AM56" s="64"/>
      <c r="AN56" s="64"/>
    </row>
    <row r="57" spans="1:40" ht="24.95" customHeight="1" x14ac:dyDescent="0.25">
      <c r="A57" s="624" t="s">
        <v>73</v>
      </c>
      <c r="B57" s="624"/>
      <c r="C57" s="624"/>
      <c r="D57" s="624"/>
      <c r="E57" s="624"/>
      <c r="F57" s="624"/>
      <c r="G57" s="625">
        <f>COUNTIFS('Initial Info Client Demographic'!L14:L5000,"More than one race reported")</f>
        <v>0</v>
      </c>
      <c r="H57" s="625"/>
      <c r="I57" s="625"/>
      <c r="J57" s="64"/>
      <c r="K57" s="64"/>
      <c r="L57" s="64"/>
      <c r="M57" s="64"/>
      <c r="N57" s="64"/>
      <c r="O57" s="64"/>
      <c r="P57" s="64"/>
      <c r="Q57" s="64"/>
      <c r="R57" s="64"/>
      <c r="S57" s="64"/>
      <c r="T57" s="64"/>
      <c r="U57" s="64"/>
      <c r="V57" s="64"/>
      <c r="W57" s="64"/>
      <c r="X57" s="260">
        <f t="shared" si="1"/>
        <v>39</v>
      </c>
      <c r="Y57" s="82">
        <v>5</v>
      </c>
      <c r="Z57" s="84" t="s">
        <v>124</v>
      </c>
      <c r="AA57" s="85"/>
      <c r="AB57" s="86"/>
      <c r="AC57" s="765">
        <f>COUNTIFS('Flex Funds offered during FY'!Q28:Q5000,"&gt;=1.00",'Flex Funds offered during FY'!AF28:AF5000,"Lincoln")</f>
        <v>0</v>
      </c>
      <c r="AD57" s="766"/>
      <c r="AE57" s="767"/>
      <c r="AF57" s="768">
        <f>COUNTIFS('Flex Funds offered during FY'!R28:R5000,"&gt;=1.00",'Flex Funds offered during FY'!AF28:AF5000,"Lincoln")</f>
        <v>0</v>
      </c>
      <c r="AG57" s="768"/>
      <c r="AH57" s="768"/>
      <c r="AI57" s="769">
        <f t="shared" si="4"/>
        <v>0</v>
      </c>
      <c r="AJ57" s="769"/>
      <c r="AK57" s="769"/>
      <c r="AL57" s="64"/>
      <c r="AM57" s="64"/>
      <c r="AN57" s="64"/>
    </row>
    <row r="58" spans="1:40" ht="24.95" customHeight="1" x14ac:dyDescent="0.25">
      <c r="A58" s="624" t="s">
        <v>72</v>
      </c>
      <c r="B58" s="624"/>
      <c r="C58" s="624"/>
      <c r="D58" s="624"/>
      <c r="E58" s="624"/>
      <c r="F58" s="624"/>
      <c r="G58" s="625">
        <f>COUNTIFS('Initial Info Client Demographic'!L14:L5000,"Native Hawaiian /Other Pacific Islander")</f>
        <v>0</v>
      </c>
      <c r="H58" s="625"/>
      <c r="I58" s="625"/>
      <c r="J58" s="64"/>
      <c r="K58" s="64"/>
      <c r="L58" s="64"/>
      <c r="M58" s="763" t="s">
        <v>79</v>
      </c>
      <c r="N58" s="763"/>
      <c r="O58" s="763"/>
      <c r="P58" s="763"/>
      <c r="Q58" s="763" t="s">
        <v>4</v>
      </c>
      <c r="R58" s="763"/>
      <c r="S58" s="763"/>
      <c r="T58" s="64"/>
      <c r="U58" s="64"/>
      <c r="V58" s="64"/>
      <c r="W58" s="64"/>
      <c r="X58" s="260">
        <f t="shared" si="1"/>
        <v>40</v>
      </c>
      <c r="Y58" s="82">
        <v>5</v>
      </c>
      <c r="Z58" s="84" t="s">
        <v>125</v>
      </c>
      <c r="AA58" s="85"/>
      <c r="AB58" s="86"/>
      <c r="AC58" s="765">
        <f>COUNTIFS('Flex Funds offered during FY'!Q28:Q5000,"&gt;=1.00",'Flex Funds offered during FY'!AF28:AF5000,"Logan")</f>
        <v>0</v>
      </c>
      <c r="AD58" s="766"/>
      <c r="AE58" s="767"/>
      <c r="AF58" s="768">
        <f>COUNTIFS('Flex Funds offered during FY'!R28:R5000,"&gt;=1.00",'Flex Funds offered during FY'!AF28:AF5000,"Logan")</f>
        <v>0</v>
      </c>
      <c r="AG58" s="768"/>
      <c r="AH58" s="768"/>
      <c r="AI58" s="769">
        <f t="shared" si="4"/>
        <v>0</v>
      </c>
      <c r="AJ58" s="769"/>
      <c r="AK58" s="769"/>
      <c r="AL58" s="64"/>
      <c r="AM58" s="64"/>
      <c r="AN58" s="64"/>
    </row>
    <row r="59" spans="1:40" ht="24.95" customHeight="1" x14ac:dyDescent="0.25">
      <c r="A59" s="624" t="s">
        <v>178</v>
      </c>
      <c r="B59" s="624"/>
      <c r="C59" s="624"/>
      <c r="D59" s="624"/>
      <c r="E59" s="624"/>
      <c r="F59" s="624"/>
      <c r="G59" s="625">
        <f>COUNTIFS('Initial Info Client Demographic'!L14:L5000,"White")</f>
        <v>0</v>
      </c>
      <c r="H59" s="625"/>
      <c r="I59" s="625"/>
      <c r="J59" s="64"/>
      <c r="K59" s="64"/>
      <c r="L59" s="64"/>
      <c r="M59" s="624" t="s">
        <v>80</v>
      </c>
      <c r="N59" s="624"/>
      <c r="O59" s="624"/>
      <c r="P59" s="624"/>
      <c r="Q59" s="764">
        <f>COUNTIFS('Initial Info Client Demographic'!N14:N5000,"female")</f>
        <v>0</v>
      </c>
      <c r="R59" s="764"/>
      <c r="S59" s="764"/>
      <c r="T59" s="64"/>
      <c r="U59" s="64"/>
      <c r="V59" s="64"/>
      <c r="W59" s="64"/>
      <c r="X59" s="260">
        <f t="shared" si="1"/>
        <v>41</v>
      </c>
      <c r="Y59" s="82">
        <v>5</v>
      </c>
      <c r="Z59" s="84" t="s">
        <v>126</v>
      </c>
      <c r="AA59" s="85"/>
      <c r="AB59" s="86"/>
      <c r="AC59" s="765">
        <f>COUNTIFS('Flex Funds offered during FY'!Q28:Q5000,"&gt;=1.00",'Flex Funds offered during FY'!AF28:AF5000,"Mason")</f>
        <v>0</v>
      </c>
      <c r="AD59" s="766"/>
      <c r="AE59" s="767"/>
      <c r="AF59" s="768">
        <f>COUNTIFS('Flex Funds offered during FY'!R28:R5000,"&gt;=1.00",'Flex Funds offered during FY'!AF28:AF5000,"Mason")</f>
        <v>0</v>
      </c>
      <c r="AG59" s="768"/>
      <c r="AH59" s="768"/>
      <c r="AI59" s="769">
        <f t="shared" si="4"/>
        <v>0</v>
      </c>
      <c r="AJ59" s="769"/>
      <c r="AK59" s="769"/>
      <c r="AL59" s="64"/>
      <c r="AM59" s="64"/>
      <c r="AN59" s="64"/>
    </row>
    <row r="60" spans="1:40" ht="24.95" customHeight="1" x14ac:dyDescent="0.25">
      <c r="A60" s="624" t="s">
        <v>78</v>
      </c>
      <c r="B60" s="624"/>
      <c r="C60" s="624"/>
      <c r="D60" s="624"/>
      <c r="E60" s="624"/>
      <c r="F60" s="624"/>
      <c r="G60" s="625">
        <f>COUNTIFS('Initial Info Client Demographic'!L14:L5000,"Unknown")</f>
        <v>0</v>
      </c>
      <c r="H60" s="625"/>
      <c r="I60" s="625"/>
      <c r="J60" s="64"/>
      <c r="K60" s="64"/>
      <c r="L60" s="64"/>
      <c r="M60" s="624" t="s">
        <v>81</v>
      </c>
      <c r="N60" s="624"/>
      <c r="O60" s="624"/>
      <c r="P60" s="624"/>
      <c r="Q60" s="764">
        <f>COUNTIFS('Initial Info Client Demographic'!N14:N5000,"male")</f>
        <v>0</v>
      </c>
      <c r="R60" s="764"/>
      <c r="S60" s="764"/>
      <c r="T60" s="64"/>
      <c r="U60" s="64"/>
      <c r="V60" s="64"/>
      <c r="W60" s="64"/>
      <c r="X60" s="260">
        <f t="shared" si="1"/>
        <v>42</v>
      </c>
      <c r="Y60" s="82">
        <v>5</v>
      </c>
      <c r="Z60" s="84" t="s">
        <v>127</v>
      </c>
      <c r="AA60" s="85"/>
      <c r="AB60" s="86"/>
      <c r="AC60" s="765">
        <f>COUNTIFS('Flex Funds offered during FY'!Q28:Q5000,"&gt;=1.00",'Flex Funds offered during FY'!AF28:AF5000,"Mingo")</f>
        <v>0</v>
      </c>
      <c r="AD60" s="766"/>
      <c r="AE60" s="767"/>
      <c r="AF60" s="768">
        <f>COUNTIFS('Flex Funds offered during FY'!R28:R5000,"&gt;=1.00",'Flex Funds offered during FY'!AF28:AF5000,"Mingo")</f>
        <v>0</v>
      </c>
      <c r="AG60" s="768"/>
      <c r="AH60" s="768"/>
      <c r="AI60" s="769">
        <f t="shared" si="4"/>
        <v>0</v>
      </c>
      <c r="AJ60" s="769"/>
      <c r="AK60" s="769"/>
      <c r="AL60" s="64"/>
      <c r="AM60" s="64"/>
      <c r="AN60" s="64"/>
    </row>
    <row r="61" spans="1:40" ht="24.95" customHeight="1" x14ac:dyDescent="0.25">
      <c r="A61" s="761"/>
      <c r="B61" s="761"/>
      <c r="C61" s="761"/>
      <c r="D61" s="761"/>
      <c r="E61" s="761"/>
      <c r="F61" s="761"/>
      <c r="G61" s="762">
        <f>SUM(G54:G60)</f>
        <v>0</v>
      </c>
      <c r="H61" s="762"/>
      <c r="I61" s="762"/>
      <c r="J61" s="64"/>
      <c r="K61" s="64"/>
      <c r="L61" s="64"/>
      <c r="M61" s="623" t="s">
        <v>337</v>
      </c>
      <c r="N61" s="623"/>
      <c r="O61" s="623"/>
      <c r="P61" s="623"/>
      <c r="Q61" s="800">
        <f>SUM(Q59:Q60)</f>
        <v>0</v>
      </c>
      <c r="R61" s="800"/>
      <c r="S61" s="800"/>
      <c r="T61" s="64"/>
      <c r="U61" s="64"/>
      <c r="V61" s="64"/>
      <c r="W61" s="64"/>
      <c r="X61" s="260">
        <f t="shared" si="1"/>
        <v>43</v>
      </c>
      <c r="Y61" s="82">
        <v>5</v>
      </c>
      <c r="Z61" s="84" t="s">
        <v>128</v>
      </c>
      <c r="AA61" s="85"/>
      <c r="AB61" s="86"/>
      <c r="AC61" s="765">
        <f>COUNTIFS('Flex Funds offered during FY'!Q28:Q5000,"&gt;=1.00",'Flex Funds offered during FY'!AF28:AF5000,"Putnam")</f>
        <v>0</v>
      </c>
      <c r="AD61" s="766"/>
      <c r="AE61" s="767"/>
      <c r="AF61" s="768">
        <f>COUNTIFS('Flex Funds offered during FY'!R28:R5000,"&gt;=1.00",'Flex Funds offered during FY'!AF28:AF5000,"Putnam")</f>
        <v>0</v>
      </c>
      <c r="AG61" s="768"/>
      <c r="AH61" s="768"/>
      <c r="AI61" s="769">
        <f t="shared" si="4"/>
        <v>0</v>
      </c>
      <c r="AJ61" s="769"/>
      <c r="AK61" s="769"/>
      <c r="AL61" s="64"/>
      <c r="AM61" s="64"/>
      <c r="AN61" s="64"/>
    </row>
    <row r="62" spans="1:40" ht="24.95" customHeight="1" x14ac:dyDescent="0.25">
      <c r="A62" s="763" t="s">
        <v>75</v>
      </c>
      <c r="B62" s="763"/>
      <c r="C62" s="763"/>
      <c r="D62" s="763"/>
      <c r="E62" s="763"/>
      <c r="F62" s="763"/>
      <c r="G62" s="763" t="s">
        <v>4</v>
      </c>
      <c r="H62" s="763"/>
      <c r="I62" s="763"/>
      <c r="J62" s="64"/>
      <c r="K62" s="64"/>
      <c r="L62" s="64"/>
      <c r="M62" s="64"/>
      <c r="N62" s="64"/>
      <c r="O62" s="64"/>
      <c r="P62" s="64"/>
      <c r="Q62" s="64"/>
      <c r="R62" s="64"/>
      <c r="S62" s="64"/>
      <c r="T62" s="64"/>
      <c r="U62" s="64"/>
      <c r="V62" s="64"/>
      <c r="W62" s="64"/>
      <c r="X62" s="260">
        <f t="shared" si="1"/>
        <v>44</v>
      </c>
      <c r="Y62" s="82">
        <v>5</v>
      </c>
      <c r="Z62" s="84" t="s">
        <v>129</v>
      </c>
      <c r="AA62" s="85"/>
      <c r="AB62" s="86"/>
      <c r="AC62" s="765">
        <f>COUNTIFS('Flex Funds offered during FY'!Q28:Q5000,"&gt;=1.00",'Flex Funds offered during FY'!AF28:AF5000,"Wayne")</f>
        <v>0</v>
      </c>
      <c r="AD62" s="766"/>
      <c r="AE62" s="767"/>
      <c r="AF62" s="768">
        <f>COUNTIFS('Flex Funds offered during FY'!R28:R5000,"&gt;=1.00",'Flex Funds offered during FY'!AF28:AF5000,"Wayne")</f>
        <v>0</v>
      </c>
      <c r="AG62" s="768"/>
      <c r="AH62" s="768"/>
      <c r="AI62" s="769">
        <f t="shared" si="4"/>
        <v>0</v>
      </c>
      <c r="AJ62" s="769"/>
      <c r="AK62" s="769"/>
      <c r="AL62" s="64"/>
      <c r="AM62" s="64"/>
      <c r="AN62" s="64"/>
    </row>
    <row r="63" spans="1:40" ht="24.95" customHeight="1" x14ac:dyDescent="0.25">
      <c r="A63" s="624" t="s">
        <v>76</v>
      </c>
      <c r="B63" s="624"/>
      <c r="C63" s="624"/>
      <c r="D63" s="624"/>
      <c r="E63" s="624"/>
      <c r="F63" s="624"/>
      <c r="G63" s="625">
        <f>COUNTIFS('Initial Info Client Demographic'!M14:M5000,"Not Hispanic or Latino")</f>
        <v>0</v>
      </c>
      <c r="H63" s="625"/>
      <c r="I63" s="625"/>
      <c r="J63" s="64"/>
      <c r="K63" s="64"/>
      <c r="L63" s="64"/>
      <c r="M63" s="64"/>
      <c r="N63" s="64"/>
      <c r="O63" s="64"/>
      <c r="P63" s="64"/>
      <c r="Q63" s="64"/>
      <c r="R63" s="64"/>
      <c r="S63" s="64"/>
      <c r="T63" s="64"/>
      <c r="U63" s="64"/>
      <c r="V63" s="64"/>
      <c r="W63" s="64"/>
      <c r="X63" s="260">
        <f t="shared" si="1"/>
        <v>45</v>
      </c>
      <c r="Y63" s="273">
        <v>6</v>
      </c>
      <c r="Z63" s="274" t="s">
        <v>130</v>
      </c>
      <c r="AA63" s="275"/>
      <c r="AB63" s="276"/>
      <c r="AC63" s="781">
        <f>COUNTIFS('Flex Funds offered during FY'!Q28:Q5000,"&gt;=1.00",'Flex Funds offered during FY'!AG28:AG5000,"Fayette")</f>
        <v>0</v>
      </c>
      <c r="AD63" s="782"/>
      <c r="AE63" s="783"/>
      <c r="AF63" s="784">
        <f>COUNTIFS('Flex Funds offered during FY'!R28:R5000,"&gt;=1.00",'Flex Funds offered during FY'!AG28:AG5000,"Fayette")</f>
        <v>0</v>
      </c>
      <c r="AG63" s="784"/>
      <c r="AH63" s="784"/>
      <c r="AI63" s="785">
        <f t="shared" si="4"/>
        <v>0</v>
      </c>
      <c r="AJ63" s="785"/>
      <c r="AK63" s="785"/>
      <c r="AL63" s="64"/>
      <c r="AM63" s="64"/>
      <c r="AN63" s="64"/>
    </row>
    <row r="64" spans="1:40" ht="24.95" customHeight="1" x14ac:dyDescent="0.25">
      <c r="A64" s="624" t="s">
        <v>77</v>
      </c>
      <c r="B64" s="624"/>
      <c r="C64" s="624"/>
      <c r="D64" s="624"/>
      <c r="E64" s="624"/>
      <c r="F64" s="624"/>
      <c r="G64" s="625">
        <f>COUNTIFS('Initial Info Client Demographic'!M14:M5000,"Hispanic-Latino ")</f>
        <v>0</v>
      </c>
      <c r="H64" s="625"/>
      <c r="I64" s="625"/>
      <c r="J64" s="64"/>
      <c r="K64" s="64"/>
      <c r="L64" s="64"/>
      <c r="M64" s="64"/>
      <c r="N64" s="64"/>
      <c r="O64" s="64"/>
      <c r="P64" s="64"/>
      <c r="Q64" s="64"/>
      <c r="R64" s="64"/>
      <c r="S64" s="64"/>
      <c r="T64" s="64"/>
      <c r="U64" s="64"/>
      <c r="V64" s="64"/>
      <c r="W64" s="64"/>
      <c r="X64" s="260">
        <f t="shared" si="1"/>
        <v>46</v>
      </c>
      <c r="Y64" s="273">
        <v>6</v>
      </c>
      <c r="Z64" s="274" t="s">
        <v>131</v>
      </c>
      <c r="AA64" s="275"/>
      <c r="AB64" s="276"/>
      <c r="AC64" s="781">
        <f>COUNTIFS('Flex Funds offered during FY'!Q28:Q5000,"&gt;=1.00",'Flex Funds offered during FY'!AG28:AG5000,"Greenbrier")</f>
        <v>0</v>
      </c>
      <c r="AD64" s="782"/>
      <c r="AE64" s="783"/>
      <c r="AF64" s="784">
        <f>COUNTIFS('Flex Funds offered during FY'!R28:R5000,"&gt;=1.00",'Flex Funds offered during FY'!AG28:AG5000,"Greenbrier")</f>
        <v>0</v>
      </c>
      <c r="AG64" s="784"/>
      <c r="AH64" s="784"/>
      <c r="AI64" s="785">
        <f t="shared" si="4"/>
        <v>0</v>
      </c>
      <c r="AJ64" s="785"/>
      <c r="AK64" s="785"/>
      <c r="AL64" s="64"/>
      <c r="AM64" s="64"/>
      <c r="AN64" s="64"/>
    </row>
    <row r="65" spans="1:40" ht="24.95" customHeight="1" x14ac:dyDescent="0.25">
      <c r="A65" s="624" t="s">
        <v>78</v>
      </c>
      <c r="B65" s="624"/>
      <c r="C65" s="624"/>
      <c r="D65" s="624"/>
      <c r="E65" s="624"/>
      <c r="F65" s="624"/>
      <c r="G65" s="625">
        <f>COUNTIFS('Initial Info Client Demographic'!M14:M5000,"Unknown")</f>
        <v>0</v>
      </c>
      <c r="H65" s="625"/>
      <c r="I65" s="625"/>
      <c r="J65" s="64"/>
      <c r="K65" s="64"/>
      <c r="L65" s="64"/>
      <c r="M65" s="64"/>
      <c r="N65" s="64"/>
      <c r="O65" s="64"/>
      <c r="P65" s="64"/>
      <c r="Q65" s="64"/>
      <c r="R65" s="64"/>
      <c r="S65" s="64"/>
      <c r="T65" s="64"/>
      <c r="U65" s="64"/>
      <c r="V65" s="64"/>
      <c r="W65" s="64"/>
      <c r="X65" s="260">
        <f t="shared" si="1"/>
        <v>47</v>
      </c>
      <c r="Y65" s="273">
        <v>6</v>
      </c>
      <c r="Z65" s="274" t="s">
        <v>132</v>
      </c>
      <c r="AA65" s="275"/>
      <c r="AB65" s="276"/>
      <c r="AC65" s="781">
        <f>COUNTIFS('Flex Funds offered during FY'!Q28:Q5000,"&gt;=1.00",'Flex Funds offered during FY'!AG28:AG5000,"McDowell")</f>
        <v>0</v>
      </c>
      <c r="AD65" s="782"/>
      <c r="AE65" s="783"/>
      <c r="AF65" s="784">
        <f>COUNTIFS('Flex Funds offered during FY'!R28:R5000,"&gt;=1.00",'Flex Funds offered during FY'!AG28:AG5000,"McDowell")</f>
        <v>0</v>
      </c>
      <c r="AG65" s="784"/>
      <c r="AH65" s="784"/>
      <c r="AI65" s="785">
        <f t="shared" si="4"/>
        <v>0</v>
      </c>
      <c r="AJ65" s="785"/>
      <c r="AK65" s="785"/>
      <c r="AL65" s="64"/>
      <c r="AM65" s="64"/>
      <c r="AN65" s="64"/>
    </row>
    <row r="66" spans="1:40" ht="24.95" customHeight="1" x14ac:dyDescent="0.25">
      <c r="A66" s="620"/>
      <c r="B66" s="620"/>
      <c r="C66" s="620"/>
      <c r="D66" s="620"/>
      <c r="E66" s="620"/>
      <c r="F66" s="620"/>
      <c r="G66" s="621">
        <f>SUM(G63:G65)</f>
        <v>0</v>
      </c>
      <c r="H66" s="621"/>
      <c r="I66" s="621"/>
      <c r="J66" s="64"/>
      <c r="K66" s="64"/>
      <c r="L66" s="64"/>
      <c r="M66" s="64"/>
      <c r="N66" s="64"/>
      <c r="O66" s="64"/>
      <c r="P66" s="64"/>
      <c r="Q66" s="64"/>
      <c r="R66" s="64"/>
      <c r="S66" s="64"/>
      <c r="T66" s="64"/>
      <c r="U66" s="64"/>
      <c r="V66" s="64"/>
      <c r="W66" s="64"/>
      <c r="X66" s="260">
        <f t="shared" si="1"/>
        <v>48</v>
      </c>
      <c r="Y66" s="273">
        <v>6</v>
      </c>
      <c r="Z66" s="274" t="s">
        <v>133</v>
      </c>
      <c r="AA66" s="275"/>
      <c r="AB66" s="276"/>
      <c r="AC66" s="781">
        <f>COUNTIFS('Flex Funds offered during FY'!Q28:Q5000,"&gt;=1.00",'Flex Funds offered during FY'!AG28:AG5000,"Mercer")</f>
        <v>0</v>
      </c>
      <c r="AD66" s="782"/>
      <c r="AE66" s="783"/>
      <c r="AF66" s="784">
        <f>COUNTIFS('Flex Funds offered during FY'!R28:R5000,"&gt;=1.00",'Flex Funds offered during FY'!AG28:AG5000,"Mercer")</f>
        <v>0</v>
      </c>
      <c r="AG66" s="784"/>
      <c r="AH66" s="784"/>
      <c r="AI66" s="785">
        <f t="shared" si="4"/>
        <v>0</v>
      </c>
      <c r="AJ66" s="785"/>
      <c r="AK66" s="785"/>
      <c r="AL66" s="64"/>
      <c r="AM66" s="64"/>
      <c r="AN66" s="64"/>
    </row>
    <row r="67" spans="1:40" ht="24.95" customHeight="1"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260">
        <f t="shared" si="1"/>
        <v>49</v>
      </c>
      <c r="Y67" s="273">
        <v>6</v>
      </c>
      <c r="Z67" s="274" t="s">
        <v>134</v>
      </c>
      <c r="AA67" s="275"/>
      <c r="AB67" s="276"/>
      <c r="AC67" s="781">
        <f>COUNTIFS('Flex Funds offered during FY'!Q28:Q5000,"&gt;=1.00",'Flex Funds offered during FY'!AG28:AG5000,"Monroe")</f>
        <v>0</v>
      </c>
      <c r="AD67" s="782"/>
      <c r="AE67" s="783"/>
      <c r="AF67" s="784">
        <f>COUNTIFS('Flex Funds offered during FY'!R28:R5000,"&gt;=1.00",'Flex Funds offered during FY'!AG28:AG5000,"Monroe")</f>
        <v>0</v>
      </c>
      <c r="AG67" s="784"/>
      <c r="AH67" s="784"/>
      <c r="AI67" s="785">
        <f t="shared" si="4"/>
        <v>0</v>
      </c>
      <c r="AJ67" s="785"/>
      <c r="AK67" s="785"/>
      <c r="AL67" s="64"/>
      <c r="AM67" s="64"/>
      <c r="AN67" s="64"/>
    </row>
    <row r="68" spans="1:40" ht="24.95" customHeight="1"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260">
        <f t="shared" si="1"/>
        <v>50</v>
      </c>
      <c r="Y68" s="273">
        <v>6</v>
      </c>
      <c r="Z68" s="274" t="s">
        <v>135</v>
      </c>
      <c r="AA68" s="275"/>
      <c r="AB68" s="276"/>
      <c r="AC68" s="781">
        <f>COUNTIFS('Flex Funds offered during FY'!Q28:Q5000,"&gt;=1.00",'Flex Funds offered during FY'!AG28:AG5000,"Nicholas")</f>
        <v>0</v>
      </c>
      <c r="AD68" s="782"/>
      <c r="AE68" s="783"/>
      <c r="AF68" s="784">
        <f>COUNTIFS('Flex Funds offered during FY'!R28:R5000,"&gt;=1.00",'Flex Funds offered during FY'!AG28:AG5000,"Nicholas")</f>
        <v>0</v>
      </c>
      <c r="AG68" s="784"/>
      <c r="AH68" s="784"/>
      <c r="AI68" s="785">
        <f t="shared" si="4"/>
        <v>0</v>
      </c>
      <c r="AJ68" s="785"/>
      <c r="AK68" s="785"/>
      <c r="AL68" s="64"/>
      <c r="AM68" s="64"/>
      <c r="AN68" s="64"/>
    </row>
    <row r="69" spans="1:40" ht="24.95" customHeight="1" x14ac:dyDescent="0.25">
      <c r="A69" s="68"/>
      <c r="B69" s="68"/>
      <c r="C69" s="68"/>
      <c r="D69" s="68"/>
      <c r="E69" s="69"/>
      <c r="F69" s="69"/>
      <c r="G69" s="69"/>
      <c r="H69" s="64"/>
      <c r="I69" s="64"/>
      <c r="J69" s="64"/>
      <c r="K69" s="64"/>
      <c r="L69" s="64"/>
      <c r="M69" s="64"/>
      <c r="N69" s="64"/>
      <c r="O69" s="64"/>
      <c r="P69" s="64"/>
      <c r="Q69" s="64"/>
      <c r="R69" s="64"/>
      <c r="S69" s="64"/>
      <c r="T69" s="64"/>
      <c r="U69" s="64"/>
      <c r="V69" s="64"/>
      <c r="W69" s="64"/>
      <c r="X69" s="260">
        <f t="shared" si="1"/>
        <v>51</v>
      </c>
      <c r="Y69" s="273">
        <v>6</v>
      </c>
      <c r="Z69" s="274" t="s">
        <v>136</v>
      </c>
      <c r="AA69" s="275"/>
      <c r="AB69" s="276"/>
      <c r="AC69" s="781">
        <f>COUNTIFS('Flex Funds offered during FY'!Q28:Q5000,"&gt;=1.00",'Flex Funds offered during FY'!AG28:AG5000,"Pocahontas")</f>
        <v>0</v>
      </c>
      <c r="AD69" s="782"/>
      <c r="AE69" s="783"/>
      <c r="AF69" s="784">
        <f>COUNTIFS('Flex Funds offered during FY'!R28:R5000,"&gt;=1.00",'Flex Funds offered during FY'!AG28:AG5000,"Pocahontas")</f>
        <v>0</v>
      </c>
      <c r="AG69" s="784"/>
      <c r="AH69" s="784"/>
      <c r="AI69" s="785">
        <f t="shared" si="4"/>
        <v>0</v>
      </c>
      <c r="AJ69" s="785"/>
      <c r="AK69" s="785"/>
      <c r="AL69" s="64"/>
      <c r="AM69" s="64"/>
      <c r="AN69" s="64"/>
    </row>
    <row r="70" spans="1:40" ht="24.95" customHeight="1" x14ac:dyDescent="0.25">
      <c r="A70" s="68"/>
      <c r="B70" s="68"/>
      <c r="C70" s="68"/>
      <c r="D70" s="68"/>
      <c r="E70" s="69"/>
      <c r="F70" s="69"/>
      <c r="G70" s="69"/>
      <c r="H70" s="64"/>
      <c r="I70" s="64"/>
      <c r="J70" s="64"/>
      <c r="K70" s="64"/>
      <c r="L70" s="64"/>
      <c r="M70" s="64"/>
      <c r="N70" s="64"/>
      <c r="O70" s="64"/>
      <c r="P70" s="64"/>
      <c r="Q70" s="64"/>
      <c r="R70" s="64"/>
      <c r="S70" s="64"/>
      <c r="T70" s="64"/>
      <c r="U70" s="64"/>
      <c r="V70" s="64"/>
      <c r="W70" s="64"/>
      <c r="X70" s="260">
        <f t="shared" si="1"/>
        <v>52</v>
      </c>
      <c r="Y70" s="273">
        <v>6</v>
      </c>
      <c r="Z70" s="274" t="s">
        <v>137</v>
      </c>
      <c r="AA70" s="275"/>
      <c r="AB70" s="276"/>
      <c r="AC70" s="781">
        <f>COUNTIFS('Flex Funds offered during FY'!Q28:Q5000,"&gt;=1.00",'Flex Funds offered during FY'!AG28:AG5000,"Raleigh")</f>
        <v>0</v>
      </c>
      <c r="AD70" s="782"/>
      <c r="AE70" s="783"/>
      <c r="AF70" s="784">
        <f>COUNTIFS('Flex Funds offered during FY'!R28:R5000,"&gt;=1.00",'Flex Funds offered during FY'!AG28:AG5000,"Raleigh")</f>
        <v>0</v>
      </c>
      <c r="AG70" s="784"/>
      <c r="AH70" s="784"/>
      <c r="AI70" s="785">
        <f t="shared" si="4"/>
        <v>0</v>
      </c>
      <c r="AJ70" s="785"/>
      <c r="AK70" s="785"/>
      <c r="AL70" s="64"/>
      <c r="AM70" s="64"/>
      <c r="AN70" s="64"/>
    </row>
    <row r="71" spans="1:40" ht="24.95" customHeight="1" x14ac:dyDescent="0.25">
      <c r="A71" s="68"/>
      <c r="B71" s="68"/>
      <c r="C71" s="68"/>
      <c r="D71" s="68"/>
      <c r="E71" s="69"/>
      <c r="F71" s="69"/>
      <c r="G71" s="69"/>
      <c r="H71" s="64"/>
      <c r="I71" s="64"/>
      <c r="J71" s="64"/>
      <c r="K71" s="64"/>
      <c r="L71" s="64"/>
      <c r="M71" s="64"/>
      <c r="N71" s="64"/>
      <c r="O71" s="64"/>
      <c r="P71" s="64"/>
      <c r="Q71" s="64"/>
      <c r="R71" s="64"/>
      <c r="S71" s="64"/>
      <c r="T71" s="64"/>
      <c r="U71" s="64"/>
      <c r="V71" s="64"/>
      <c r="W71" s="64"/>
      <c r="X71" s="260">
        <f t="shared" si="1"/>
        <v>53</v>
      </c>
      <c r="Y71" s="273">
        <v>6</v>
      </c>
      <c r="Z71" s="274" t="s">
        <v>138</v>
      </c>
      <c r="AA71" s="275"/>
      <c r="AB71" s="276"/>
      <c r="AC71" s="781">
        <f>COUNTIFS('Flex Funds offered during FY'!Q28:Q5000,"&gt;=1.00",'Flex Funds offered during FY'!AG28:AG5000,"Summers")</f>
        <v>0</v>
      </c>
      <c r="AD71" s="782"/>
      <c r="AE71" s="783"/>
      <c r="AF71" s="784">
        <f>COUNTIFS('Flex Funds offered during FY'!R28:R5000,"&gt;=1.00",'Flex Funds offered during FY'!AG28:AG5000,"Summers")</f>
        <v>0</v>
      </c>
      <c r="AG71" s="784"/>
      <c r="AH71" s="784"/>
      <c r="AI71" s="785">
        <f t="shared" si="4"/>
        <v>0</v>
      </c>
      <c r="AJ71" s="785"/>
      <c r="AK71" s="785"/>
      <c r="AL71" s="64"/>
      <c r="AM71" s="64"/>
      <c r="AN71" s="64"/>
    </row>
    <row r="72" spans="1:40" ht="24.95" customHeight="1"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260">
        <f t="shared" si="1"/>
        <v>54</v>
      </c>
      <c r="Y72" s="273">
        <v>6</v>
      </c>
      <c r="Z72" s="778" t="s">
        <v>139</v>
      </c>
      <c r="AA72" s="779"/>
      <c r="AB72" s="780"/>
      <c r="AC72" s="781">
        <f>COUNTIFS('Flex Funds offered during FY'!Q28:Q5000,"&gt;=1.00",'Flex Funds offered during FY'!AG28:AG5000,"Webster")</f>
        <v>0</v>
      </c>
      <c r="AD72" s="782"/>
      <c r="AE72" s="783"/>
      <c r="AF72" s="784">
        <f>COUNTIFS('Flex Funds offered during FY'!R28:R5000,"&gt;=1.00",'Flex Funds offered during FY'!AG28:AG5000,"Webster")</f>
        <v>0</v>
      </c>
      <c r="AG72" s="784"/>
      <c r="AH72" s="784"/>
      <c r="AI72" s="785">
        <f t="shared" si="4"/>
        <v>0</v>
      </c>
      <c r="AJ72" s="785"/>
      <c r="AK72" s="785"/>
      <c r="AL72" s="64"/>
      <c r="AM72" s="64"/>
      <c r="AN72" s="64"/>
    </row>
    <row r="73" spans="1:40" ht="24.95" customHeight="1"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260">
        <f t="shared" si="1"/>
        <v>55</v>
      </c>
      <c r="Y73" s="273">
        <v>6</v>
      </c>
      <c r="Z73" s="789" t="s">
        <v>140</v>
      </c>
      <c r="AA73" s="789"/>
      <c r="AB73" s="789"/>
      <c r="AC73" s="781">
        <f>COUNTIFS('Flex Funds offered during FY'!Q28:Q5000,"&gt;=1.00",'Flex Funds offered during FY'!AG28:AG5000,"Wyoming")</f>
        <v>0</v>
      </c>
      <c r="AD73" s="782"/>
      <c r="AE73" s="783"/>
      <c r="AF73" s="784">
        <f>COUNTIFS('Flex Funds offered during FY'!R28:R5000,"&gt;=1.00",'Flex Funds offered during FY'!AG28:AG5000,"Wyoming")</f>
        <v>0</v>
      </c>
      <c r="AG73" s="784"/>
      <c r="AH73" s="784"/>
      <c r="AI73" s="785">
        <f t="shared" si="4"/>
        <v>0</v>
      </c>
      <c r="AJ73" s="785"/>
      <c r="AK73" s="785"/>
      <c r="AL73" s="64"/>
      <c r="AM73" s="64"/>
      <c r="AN73" s="64"/>
    </row>
    <row r="74" spans="1:40" ht="24.95" customHeight="1"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23" t="s">
        <v>85</v>
      </c>
      <c r="Z74" s="623"/>
      <c r="AA74" s="623"/>
      <c r="AB74" s="623"/>
      <c r="AC74" s="671">
        <f>SUM(AC19:AC73)</f>
        <v>0</v>
      </c>
      <c r="AD74" s="671"/>
      <c r="AE74" s="671"/>
      <c r="AF74" s="671">
        <f>SUM(AF19:AF73)</f>
        <v>0</v>
      </c>
      <c r="AG74" s="671"/>
      <c r="AH74" s="671"/>
      <c r="AI74" s="672">
        <f>SUM(AI19:AI73)</f>
        <v>0</v>
      </c>
      <c r="AJ74" s="672"/>
      <c r="AK74" s="672"/>
      <c r="AL74" s="64"/>
      <c r="AM74" s="64"/>
      <c r="AN74" s="64"/>
    </row>
    <row r="75" spans="1:40" ht="24.95" customHeight="1"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row>
    <row r="76" spans="1:40" ht="24.95" customHeight="1"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row>
    <row r="77" spans="1:40" ht="30" customHeight="1"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row>
    <row r="78" spans="1:40" ht="39.950000000000003" customHeight="1" x14ac:dyDescent="0.25">
      <c r="A78" s="64"/>
      <c r="B78" s="64"/>
      <c r="C78" s="64"/>
      <c r="D78" s="64"/>
      <c r="E78" s="64"/>
      <c r="F78" s="64"/>
      <c r="G78" s="64"/>
      <c r="H78" s="64"/>
      <c r="I78" s="64"/>
      <c r="J78" s="685" t="s">
        <v>187</v>
      </c>
      <c r="K78" s="685"/>
      <c r="L78" s="685" t="s">
        <v>175</v>
      </c>
      <c r="M78" s="685"/>
      <c r="N78" s="685" t="s">
        <v>188</v>
      </c>
      <c r="O78" s="685"/>
      <c r="P78" s="685" t="s">
        <v>71</v>
      </c>
      <c r="Q78" s="685"/>
      <c r="R78" s="685" t="s">
        <v>432</v>
      </c>
      <c r="S78" s="685"/>
      <c r="T78" s="685" t="s">
        <v>73</v>
      </c>
      <c r="U78" s="685"/>
      <c r="V78" s="685" t="s">
        <v>74</v>
      </c>
      <c r="W78" s="685"/>
      <c r="X78" s="261" t="s">
        <v>70</v>
      </c>
      <c r="Y78" s="685" t="s">
        <v>76</v>
      </c>
      <c r="Z78" s="685"/>
      <c r="AA78" s="685" t="s">
        <v>189</v>
      </c>
      <c r="AB78" s="685"/>
      <c r="AC78" s="685" t="s">
        <v>190</v>
      </c>
      <c r="AD78" s="685"/>
      <c r="AE78" s="261" t="s">
        <v>464</v>
      </c>
      <c r="AF78" s="64"/>
      <c r="AG78" s="64"/>
      <c r="AH78" s="94"/>
      <c r="AI78" s="99"/>
      <c r="AJ78" s="99"/>
      <c r="AK78" s="99"/>
      <c r="AL78" s="64"/>
      <c r="AM78" s="64"/>
      <c r="AN78" s="64"/>
    </row>
    <row r="79" spans="1:40" ht="30" customHeight="1" x14ac:dyDescent="0.25">
      <c r="A79" s="682" t="s">
        <v>56</v>
      </c>
      <c r="B79" s="683"/>
      <c r="C79" s="683"/>
      <c r="D79" s="683"/>
      <c r="E79" s="683"/>
      <c r="F79" s="683"/>
      <c r="G79" s="683"/>
      <c r="H79" s="683"/>
      <c r="I79" s="684"/>
      <c r="J79" s="100" t="s">
        <v>191</v>
      </c>
      <c r="K79" s="101" t="s">
        <v>192</v>
      </c>
      <c r="L79" s="100" t="s">
        <v>191</v>
      </c>
      <c r="M79" s="101" t="s">
        <v>192</v>
      </c>
      <c r="N79" s="100" t="s">
        <v>191</v>
      </c>
      <c r="O79" s="101" t="s">
        <v>192</v>
      </c>
      <c r="P79" s="102" t="s">
        <v>191</v>
      </c>
      <c r="Q79" s="101" t="s">
        <v>192</v>
      </c>
      <c r="R79" s="102" t="s">
        <v>191</v>
      </c>
      <c r="S79" s="101" t="s">
        <v>192</v>
      </c>
      <c r="T79" s="102" t="s">
        <v>191</v>
      </c>
      <c r="U79" s="101" t="s">
        <v>192</v>
      </c>
      <c r="V79" s="102" t="s">
        <v>191</v>
      </c>
      <c r="W79" s="107" t="s">
        <v>192</v>
      </c>
      <c r="X79" s="114"/>
      <c r="Y79" s="110" t="s">
        <v>191</v>
      </c>
      <c r="Z79" s="101" t="s">
        <v>192</v>
      </c>
      <c r="AA79" s="102" t="s">
        <v>191</v>
      </c>
      <c r="AB79" s="101" t="s">
        <v>192</v>
      </c>
      <c r="AC79" s="102" t="s">
        <v>191</v>
      </c>
      <c r="AD79" s="101" t="s">
        <v>192</v>
      </c>
      <c r="AE79" s="73"/>
      <c r="AF79" s="64"/>
      <c r="AG79" s="64"/>
      <c r="AH79" s="94"/>
      <c r="AI79" s="99"/>
      <c r="AJ79" s="99"/>
      <c r="AK79" s="99"/>
      <c r="AL79" s="64"/>
      <c r="AM79" s="64"/>
      <c r="AN79" s="64"/>
    </row>
    <row r="80" spans="1:40" ht="35.1" customHeight="1" x14ac:dyDescent="0.25">
      <c r="A80" s="691" t="s">
        <v>57</v>
      </c>
      <c r="B80" s="692"/>
      <c r="C80" s="692"/>
      <c r="D80" s="692"/>
      <c r="E80" s="692"/>
      <c r="F80" s="693"/>
      <c r="G80" s="689">
        <f>COUNTIFS('Initial Info Client Demographic'!K14:K5000,"&gt;=0",'Initial Info Client Demographic'!K14:K5000,"&lt;=12")</f>
        <v>0</v>
      </c>
      <c r="H80" s="689"/>
      <c r="I80" s="277"/>
      <c r="J80" s="262">
        <f>COUNTIFS('Initial Info Client Demographic'!K14:K5000,"&gt;=0",'Initial Info Client Demographic'!K14:K5000,"&lt;=12",'Initial Info Client Demographic'!L14:L5000,"White",'Initial Info Client Demographic'!N14:N5000,"Male")</f>
        <v>0</v>
      </c>
      <c r="K80" s="104">
        <f>COUNTIFS('Initial Info Client Demographic'!K14:K5000,"&gt;=0",'Initial Info Client Demographic'!K14:K5000,"&lt;=12",'Initial Info Client Demographic'!L14:L5000,"White",'Initial Info Client Demographic'!N14:N5000,"Female")</f>
        <v>0</v>
      </c>
      <c r="L80" s="262">
        <f>COUNTIFS('Initial Info Client Demographic'!K14:K5000,"&gt;=0",'Initial Info Client Demographic'!K14:K5000,"&lt;=12",'Initial Info Client Demographic'!L14:L5000,"African American / Black",'Initial Info Client Demographic'!N14:N5000,"Male")</f>
        <v>0</v>
      </c>
      <c r="M80" s="104">
        <f>COUNTIFS('Initial Info Client Demographic'!K14:K5000,"&gt;=0",'Initial Info Client Demographic'!K14:K5000,"&lt;=12",'Initial Info Client Demographic'!L14:L5000,"African American / Black",'Initial Info Client Demographic'!N14:N5000,"Female")</f>
        <v>0</v>
      </c>
      <c r="N80" s="262">
        <f>COUNTIFS('Initial Info Client Demographic'!K14:K5000,"&gt;=0",'Initial Info Client Demographic'!K14:K5000,"&lt;=12",'Initial Info Client Demographic'!L14:L5000,"Native Hawaiian /Other Pacific Islander",'Initial Info Client Demographic'!N14:N5000,"Male")</f>
        <v>0</v>
      </c>
      <c r="O80" s="104">
        <f>COUNTIFS('Initial Info Client Demographic'!K14:K5000,"&gt;=0",'Initial Info Client Demographic'!K14:K5000,"&lt;=12",'Initial Info Client Demographic'!L14:L5000,"Native Hawaiian /Other Pacific Islander",'Initial Info Client Demographic'!N14:N5000,"Female")</f>
        <v>0</v>
      </c>
      <c r="P80" s="262">
        <f>COUNTIFS('Initial Info Client Demographic'!K14:K5000,"&gt;=0",'Initial Info Client Demographic'!K14:K5000,"&lt;=12",'Initial Info Client Demographic'!L14:L5000,"Asian",'Initial Info Client Demographic'!N14:N5000,"Male")</f>
        <v>0</v>
      </c>
      <c r="Q80" s="104">
        <f>COUNTIFS('Initial Info Client Demographic'!K14:K5000,"&gt;=0",'Initial Info Client Demographic'!K14:K5000,"&lt;=12",'Initial Info Client Demographic'!L14:L5000,"Asian",'Initial Info Client Demographic'!N14:N5000,"Female")</f>
        <v>0</v>
      </c>
      <c r="R80" s="262">
        <f>COUNTIFS('Initial Info Client Demographic'!K14:K5000,"&gt;=0",'Initial Info Client Demographic'!K14:K5000,"&lt;=12",'Initial Info Client Demographic'!L14:L5000,"American Indian / Alaska Native",'Initial Info Client Demographic'!N14:N5000,"Male")</f>
        <v>0</v>
      </c>
      <c r="S80" s="104">
        <f>COUNTIFS('Initial Info Client Demographic'!K14:K5000,"&gt;=0",'Initial Info Client Demographic'!K14:K5000,"&lt;=12",'Initial Info Client Demographic'!L14:L5000,"American Indian / Alaska Native",'Initial Info Client Demographic'!N14:N5000,"Female")</f>
        <v>0</v>
      </c>
      <c r="T80" s="262">
        <f>COUNTIFS('Initial Info Client Demographic'!K14:K5000,"&gt;=0",'Initial Info Client Demographic'!K14:K5000,"&lt;=12",'Initial Info Client Demographic'!L14:L5000,"More than one race reported",'Initial Info Client Demographic'!N14:N5000,"Male")</f>
        <v>0</v>
      </c>
      <c r="U80" s="104">
        <f>COUNTIFS('Initial Info Client Demographic'!K14:K5000,"&gt;=0",'Initial Info Client Demographic'!K14:K5000,"&lt;=12",'Initial Info Client Demographic'!L14:L5000,"More than one race reported",'Initial Info Client Demographic'!N14:N5000,"Female")</f>
        <v>0</v>
      </c>
      <c r="V80" s="262">
        <f>COUNTIFS('Initial Info Client Demographic'!K14:K5000,"&gt;=0",'Initial Info Client Demographic'!K14:K5000,"&lt;=12",'Initial Info Client Demographic'!L14:L5000,"Unknown",'Initial Info Client Demographic'!N14:N5000,"Male")</f>
        <v>0</v>
      </c>
      <c r="W80" s="108">
        <f>COUNTIFS('Initial Info Client Demographic'!K14:K5000,"&gt;=0",'Initial Info Client Demographic'!K14:K5000,"&lt;=12",'Initial Info Client Demographic'!L14:L5000,"Unknown",'Initial Info Client Demographic'!N14:N5000,"Female")</f>
        <v>0</v>
      </c>
      <c r="X80" s="113">
        <f>SUM(J80:W80)</f>
        <v>0</v>
      </c>
      <c r="Y80" s="111">
        <f>COUNTIFS('Initial Info Client Demographic'!K14:K5000,"&gt;=00",'Initial Info Client Demographic'!K14:K5000,"&lt;=12",'Initial Info Client Demographic'!M14:M5000,"Not Hispanic or Latino",'Initial Info Client Demographic'!N14:N5000,"Male")</f>
        <v>0</v>
      </c>
      <c r="Z80" s="104">
        <f>COUNTIFS('Initial Info Client Demographic'!K14:K5000,"&gt;=00",'Initial Info Client Demographic'!K14:K5000,"&lt;=12",'Initial Info Client Demographic'!M14:M5000,"Not Hispanic or Latino",'Initial Info Client Demographic'!N14:N5000,"Female")</f>
        <v>0</v>
      </c>
      <c r="AA80" s="103">
        <f>COUNTIFS('Initial Info Client Demographic'!K14:K5000,"&gt;=00",'Initial Info Client Demographic'!K14:K5000,"&lt;=12",'Initial Info Client Demographic'!M14:M5000,"Hispanic-Latino ",'Initial Info Client Demographic'!N14:N5000,"Male")</f>
        <v>0</v>
      </c>
      <c r="AB80" s="104">
        <f>COUNTIFS('Initial Info Client Demographic'!K14:K5000,"&gt;=00",'Initial Info Client Demographic'!K14:K5000,"&lt;=12",'Initial Info Client Demographic'!M14:M5000,"Hispanic-Latino ",'Initial Info Client Demographic'!N14:N5000,"Female")</f>
        <v>0</v>
      </c>
      <c r="AC80" s="103">
        <f>COUNTIFS('Initial Info Client Demographic'!K14:K5000,"&gt;=00",'Initial Info Client Demographic'!K14:K5000,"&lt;=12",'Initial Info Client Demographic'!M14:M5000,"Unknown",'Initial Info Client Demographic'!N14:N5000,"Male")</f>
        <v>0</v>
      </c>
      <c r="AD80" s="108">
        <f>COUNTIFS('Initial Info Client Demographic'!K14:K5000,"&gt;=00",'Initial Info Client Demographic'!K14:K5000,"&lt;=12",'Initial Info Client Demographic'!M14:M5000,"Unknown",'Initial Info Client Demographic'!N14:N5000,"Female")</f>
        <v>0</v>
      </c>
      <c r="AE80" s="115">
        <f t="shared" ref="AE80:AE88" si="5">SUM(Y80:AD80)</f>
        <v>0</v>
      </c>
      <c r="AF80" s="64"/>
      <c r="AG80" s="64"/>
      <c r="AH80" s="94"/>
      <c r="AI80" s="99"/>
      <c r="AJ80" s="99"/>
      <c r="AK80" s="99"/>
      <c r="AL80" s="64"/>
      <c r="AM80" s="64"/>
      <c r="AN80" s="64"/>
    </row>
    <row r="81" spans="1:40" ht="35.1" customHeight="1" x14ac:dyDescent="0.3">
      <c r="A81" s="676" t="s">
        <v>58</v>
      </c>
      <c r="B81" s="677"/>
      <c r="C81" s="677"/>
      <c r="D81" s="677"/>
      <c r="E81" s="677"/>
      <c r="F81" s="678"/>
      <c r="G81" s="690">
        <f>COUNTIFS('Initial Info Client Demographic'!K14:K5000,"&gt;=13",'Initial Info Client Demographic'!K14:K5000,"&lt;=17")</f>
        <v>0</v>
      </c>
      <c r="H81" s="690"/>
      <c r="I81" s="277"/>
      <c r="J81" s="263">
        <f>COUNTIFS('Initial Info Client Demographic'!K14:K5000,"&gt;=13",'Initial Info Client Demographic'!K14:K5000,"&lt;=17",'Initial Info Client Demographic'!L14:L5000,"White",'Initial Info Client Demographic'!N14:N5000,"Male")</f>
        <v>0</v>
      </c>
      <c r="K81" s="106">
        <f>COUNTIFS('Initial Info Client Demographic'!K14:K5000,"&gt;=13",'Initial Info Client Demographic'!K14:K5000,"&lt;=17",'Initial Info Client Demographic'!L14:L5000,"White",'Initial Info Client Demographic'!N14:N5000,"Female")</f>
        <v>0</v>
      </c>
      <c r="L81" s="263">
        <f>COUNTIFS('Initial Info Client Demographic'!K14:K5000,"&gt;=13",'Initial Info Client Demographic'!K14:K5000,"&lt;=17",'Initial Info Client Demographic'!L14:L5000,"African American / Black",'Initial Info Client Demographic'!N14:N5000,"Male")</f>
        <v>0</v>
      </c>
      <c r="M81" s="106">
        <f>COUNTIFS('Initial Info Client Demographic'!K14:K5000,"&gt;=13",'Initial Info Client Demographic'!K14:K5000,"&lt;=17",'Initial Info Client Demographic'!L14:L5000,"African American / Black",'Initial Info Client Demographic'!N14:N5000,"Female")</f>
        <v>0</v>
      </c>
      <c r="N81" s="263">
        <f>COUNTIFS('Initial Info Client Demographic'!K14:K5000,"&gt;=13",'Initial Info Client Demographic'!K14:K5000,"&lt;=17",'Initial Info Client Demographic'!L14:L5000,"Native Hawaiian /Other Pacific Islander",'Initial Info Client Demographic'!N14:N5000,"Male")</f>
        <v>0</v>
      </c>
      <c r="O81" s="106">
        <f>COUNTIFS('Initial Info Client Demographic'!K14:K5000,"&gt;=13",'Initial Info Client Demographic'!K14:K5000,"&lt;=17",'Initial Info Client Demographic'!L14:L5000,"Native Hawaiian /Other Pacific Islander",'Initial Info Client Demographic'!N14:N5000,"Female")</f>
        <v>0</v>
      </c>
      <c r="P81" s="263">
        <f>COUNTIFS('Initial Info Client Demographic'!K14:K5000,"&gt;=13",'Initial Info Client Demographic'!K14:K5000,"&lt;=17",'Initial Info Client Demographic'!L14:L5000,"Asian",'Initial Info Client Demographic'!N14:N5000,"Male")</f>
        <v>0</v>
      </c>
      <c r="Q81" s="106">
        <f>COUNTIFS('Initial Info Client Demographic'!K14:K5000,"&gt;=13",'Initial Info Client Demographic'!K14:K5000,"&lt;=17",'Initial Info Client Demographic'!L14:L5000,"Asian",'Initial Info Client Demographic'!N14:N5000,"Female")</f>
        <v>0</v>
      </c>
      <c r="R81" s="263">
        <f>COUNTIFS('Initial Info Client Demographic'!K14:K5000,"&gt;=13",'Initial Info Client Demographic'!K14:K5000,"&lt;=17",'Initial Info Client Demographic'!L14:L5000,"American Indian / Alaska Native",'Initial Info Client Demographic'!N14:N5000,"Male")</f>
        <v>0</v>
      </c>
      <c r="S81" s="106">
        <f>COUNTIFS('Initial Info Client Demographic'!K14:K5000,"&gt;=13",'Initial Info Client Demographic'!K14:K5000,"&lt;=17",'Initial Info Client Demographic'!L14:L5000,"American Indian / Alaska Native",'Initial Info Client Demographic'!N14:N5000,"Female")</f>
        <v>0</v>
      </c>
      <c r="T81" s="263">
        <f>COUNTIFS('Initial Info Client Demographic'!K14:K5000,"&gt;=13",'Initial Info Client Demographic'!K14:K5000,"&lt;=17",'Initial Info Client Demographic'!L14:L5000,"More than one race reported",'Initial Info Client Demographic'!N14:N5000,"Male")</f>
        <v>0</v>
      </c>
      <c r="U81" s="106">
        <f>COUNTIFS('Initial Info Client Demographic'!K14:K5000,"&gt;=13",'Initial Info Client Demographic'!K14:K5000,"&lt;=17",'Initial Info Client Demographic'!L14:L5000,"More than one race reported",'Initial Info Client Demographic'!N14:N5000,"Female")</f>
        <v>0</v>
      </c>
      <c r="V81" s="263">
        <f>COUNTIFS('Initial Info Client Demographic'!K14:K5000,"&gt;=13",'Initial Info Client Demographic'!K14:K5000,"&lt;=17",'Initial Info Client Demographic'!L14:L5000,"Unknown",'Initial Info Client Demographic'!N14:N5000,"Male")</f>
        <v>0</v>
      </c>
      <c r="W81" s="109">
        <f>COUNTIFS('Initial Info Client Demographic'!K14:K5000,"&gt;=13",'Initial Info Client Demographic'!K14:K5000,"&lt;=17",'Initial Info Client Demographic'!L14:L5000,"Unknown",'Initial Info Client Demographic'!N14:N5000,"Female")</f>
        <v>0</v>
      </c>
      <c r="X81" s="113">
        <f t="shared" ref="X81:X87" si="6">SUM(J81:W81)</f>
        <v>0</v>
      </c>
      <c r="Y81" s="112">
        <f>COUNTIFS('Initial Info Client Demographic'!K14:K5000,"&gt;=13",'Initial Info Client Demographic'!K14:K5000,"&lt;=17",'Initial Info Client Demographic'!M14:M5000,"Not Hispanic or Latino",'Initial Info Client Demographic'!N14:N5000,"Male")</f>
        <v>0</v>
      </c>
      <c r="Z81" s="106">
        <f>COUNTIFS('Initial Info Client Demographic'!K14:K5000,"&gt;=13",'Initial Info Client Demographic'!K14:K5000,"&lt;=17",'Initial Info Client Demographic'!M14:M5000,"Not Hispanic or Latino",'Initial Info Client Demographic'!N14:N5000,"Female")</f>
        <v>0</v>
      </c>
      <c r="AA81" s="105">
        <f>COUNTIFS('Initial Info Client Demographic'!K14:K5000,"&gt;=13",'Initial Info Client Demographic'!K14:K5000,"&lt;=17",'Initial Info Client Demographic'!M14:M5000,"Hispanic-Latino ",'Initial Info Client Demographic'!N14:N5000,"Male")</f>
        <v>0</v>
      </c>
      <c r="AB81" s="106">
        <f>COUNTIFS('Initial Info Client Demographic'!K14:K5000,"&gt;=13",'Initial Info Client Demographic'!K14:K5000,"&lt;=17",'Initial Info Client Demographic'!M14:M5000,"Hispanic-Latino ",'Initial Info Client Demographic'!N14:N5000,"Female")</f>
        <v>0</v>
      </c>
      <c r="AC81" s="105">
        <f>COUNTIFS('Initial Info Client Demographic'!K14:K5000,"&gt;=13",'Initial Info Client Demographic'!K14:K5000,"&lt;=17",'Initial Info Client Demographic'!M14:M5000,"Unknown",'Initial Info Client Demographic'!N14:N5000,"Male")</f>
        <v>0</v>
      </c>
      <c r="AD81" s="109">
        <f>COUNTIFS('Initial Info Client Demographic'!K14:K5000,"&gt;=13",'Initial Info Client Demographic'!K14:K5000,"&lt;=17",'Initial Info Client Demographic'!M14:M5000,"Unknown",'Initial Info Client Demographic'!N14:N5000,"Female")</f>
        <v>0</v>
      </c>
      <c r="AE81" s="115">
        <f t="shared" si="5"/>
        <v>0</v>
      </c>
      <c r="AF81" s="64"/>
      <c r="AG81" s="64"/>
      <c r="AH81" s="94"/>
      <c r="AI81" s="99"/>
      <c r="AJ81" s="99"/>
      <c r="AK81" s="99"/>
      <c r="AL81" s="64"/>
      <c r="AM81" s="64"/>
      <c r="AN81" s="64"/>
    </row>
    <row r="82" spans="1:40" ht="35.1" customHeight="1" x14ac:dyDescent="0.3">
      <c r="A82" s="673" t="s">
        <v>59</v>
      </c>
      <c r="B82" s="674"/>
      <c r="C82" s="674"/>
      <c r="D82" s="674"/>
      <c r="E82" s="674"/>
      <c r="F82" s="675"/>
      <c r="G82" s="688">
        <f>COUNTIFS('Initial Info Client Demographic'!K14:K5000,"&gt;=18",'Initial Info Client Demographic'!K14:K5000,"&lt;=20")</f>
        <v>0</v>
      </c>
      <c r="H82" s="688"/>
      <c r="I82" s="67"/>
      <c r="J82" s="262">
        <f>COUNTIFS('Initial Info Client Demographic'!K14:K5000,"&gt;=18",'Initial Info Client Demographic'!K14:K5000,"&lt;=20",'Initial Info Client Demographic'!L14:L5000,"White",'Initial Info Client Demographic'!N14:N5000,"Male")</f>
        <v>0</v>
      </c>
      <c r="K82" s="104">
        <f>COUNTIFS('Initial Info Client Demographic'!K14:K5000,"&gt;=18",'Initial Info Client Demographic'!K14:K5000,"&lt;=20",'Initial Info Client Demographic'!L14:L5000,"White",'Initial Info Client Demographic'!N14:N5000,"Female")</f>
        <v>0</v>
      </c>
      <c r="L82" s="262">
        <f>COUNTIFS('Initial Info Client Demographic'!K14:K5000,"&gt;=18",'Initial Info Client Demographic'!K14:K5000,"&lt;=20",'Initial Info Client Demographic'!L14:L5000,"African American / Black",'Initial Info Client Demographic'!N14:N5000,"Male")</f>
        <v>0</v>
      </c>
      <c r="M82" s="104">
        <f>COUNTIFS('Initial Info Client Demographic'!K14:K5000,"&gt;=18",'Initial Info Client Demographic'!K14:K5000,"&lt;=20",'Initial Info Client Demographic'!L14:L5000,"African American / Black",'Initial Info Client Demographic'!N14:N5000,"Female")</f>
        <v>0</v>
      </c>
      <c r="N82" s="262">
        <f>COUNTIFS('Initial Info Client Demographic'!K14:K5000,"&gt;=18",'Initial Info Client Demographic'!K14:K5000,"&lt;=20",'Initial Info Client Demographic'!L14:L5000,"Native Hawaiian /Other Pacific Islander",'Initial Info Client Demographic'!N14:N5000,"Male")</f>
        <v>0</v>
      </c>
      <c r="O82" s="104">
        <f>COUNTIFS('Initial Info Client Demographic'!K14:K5000,"&gt;=18",'Initial Info Client Demographic'!K14:K5000,"&lt;=20",'Initial Info Client Demographic'!L14:L5000,"Native Hawaiian /Other Pacific Islander",'Initial Info Client Demographic'!N14:N5000,"Female")</f>
        <v>0</v>
      </c>
      <c r="P82" s="262">
        <f>COUNTIFS('Initial Info Client Demographic'!K14:K5000,"&gt;=18",'Initial Info Client Demographic'!K14:K5000,"&lt;=20",'Initial Info Client Demographic'!L14:L5000,"Asian",'Initial Info Client Demographic'!N14:N5000,"Male")</f>
        <v>0</v>
      </c>
      <c r="Q82" s="104">
        <f>COUNTIFS('Initial Info Client Demographic'!K14:K5000,"&gt;=18",'Initial Info Client Demographic'!K14:K5000,"&lt;=20",'Initial Info Client Demographic'!L14:L5000,"Asian",'Initial Info Client Demographic'!N14:N5000,"Female")</f>
        <v>0</v>
      </c>
      <c r="R82" s="262">
        <f>COUNTIFS('Initial Info Client Demographic'!K14:K5000,"&gt;=18",'Initial Info Client Demographic'!K14:K5000,"&lt;=20",'Initial Info Client Demographic'!L14:L5000,"American Indian / Alaska Native",'Initial Info Client Demographic'!N14:N5000,"Male")</f>
        <v>0</v>
      </c>
      <c r="S82" s="104">
        <f>COUNTIFS('Initial Info Client Demographic'!K14:K5000,"&gt;=18",'Initial Info Client Demographic'!K14:K5000,"&lt;=20",'Initial Info Client Demographic'!L14:L5000,"American Indian / Alaska Native",'Initial Info Client Demographic'!N14:N5000,"Female")</f>
        <v>0</v>
      </c>
      <c r="T82" s="262">
        <f>COUNTIFS('Initial Info Client Demographic'!K14:K5000,"&gt;=18",'Initial Info Client Demographic'!K14:K5000,"&lt;=20",'Initial Info Client Demographic'!L14:L5000,"More than one race reported",'Initial Info Client Demographic'!N14:N5000,"Male")</f>
        <v>0</v>
      </c>
      <c r="U82" s="104">
        <f>COUNTIFS('Initial Info Client Demographic'!K14:K5000,"&gt;=18",'Initial Info Client Demographic'!K14:K5000,"&lt;=20",'Initial Info Client Demographic'!L14:L5000,"More than one race reported",'Initial Info Client Demographic'!N14:N5000,"Female")</f>
        <v>0</v>
      </c>
      <c r="V82" s="262">
        <f>COUNTIFS('Initial Info Client Demographic'!K14:K5000,"&gt;=18",'Initial Info Client Demographic'!K14:K5000,"&lt;=20",'Initial Info Client Demographic'!L14:L5000,"Unknown",'Initial Info Client Demographic'!N14:N5000,"Male")</f>
        <v>0</v>
      </c>
      <c r="W82" s="108">
        <f>COUNTIFS('Initial Info Client Demographic'!K14:K5000,"&gt;=18",'Initial Info Client Demographic'!K14:K5000,"&lt;=20",'Initial Info Client Demographic'!L14:L5000,"Unknown",'Initial Info Client Demographic'!N14:N5000,"Female")</f>
        <v>0</v>
      </c>
      <c r="X82" s="113">
        <f t="shared" si="6"/>
        <v>0</v>
      </c>
      <c r="Y82" s="111">
        <f>COUNTIFS('Initial Info Client Demographic'!K14:K5000,"&gt;=18",'Initial Info Client Demographic'!K14:K5000,"&lt;=20",'Initial Info Client Demographic'!M14:M5000,"Not Hispanic or Latino",'Initial Info Client Demographic'!N14:N5000,"Male")</f>
        <v>0</v>
      </c>
      <c r="Z82" s="104">
        <f>COUNTIFS('Initial Info Client Demographic'!K14:K5000,"&gt;=18",'Initial Info Client Demographic'!K14:K5000,"&lt;=20",'Initial Info Client Demographic'!M14:M5000,"Not Hispanic or Latino",'Initial Info Client Demographic'!N14:N5000,"Female")</f>
        <v>0</v>
      </c>
      <c r="AA82" s="103">
        <f>COUNTIFS('Initial Info Client Demographic'!K14:K5000,"&gt;=18",'Initial Info Client Demographic'!K14:K5000,"&lt;=20",'Initial Info Client Demographic'!M14:M5000,"Hispanic-Latino ",'Initial Info Client Demographic'!N14:N5000,"Male")</f>
        <v>0</v>
      </c>
      <c r="AB82" s="104">
        <f>COUNTIFS('Initial Info Client Demographic'!K14:K5000,"&gt;=18",'Initial Info Client Demographic'!K14:K5000,"&lt;=20",'Initial Info Client Demographic'!M14:M5000,"Hispanic-Latino ",'Initial Info Client Demographic'!N14:N5000,"Female")</f>
        <v>0</v>
      </c>
      <c r="AC82" s="103">
        <f>COUNTIFS('Initial Info Client Demographic'!K14:K5000,"&gt;=18",'Initial Info Client Demographic'!K14:K5000,"&lt;=20",'Initial Info Client Demographic'!M14:M5000,"Unknown",'Initial Info Client Demographic'!N14:N5000,"Male")</f>
        <v>0</v>
      </c>
      <c r="AD82" s="108">
        <f>COUNTIFS('Initial Info Client Demographic'!K14:K5000,"&gt;=18",'Initial Info Client Demographic'!K14:K5000,"&lt;=20",'Initial Info Client Demographic'!M14:M5000,"Unknown",'Initial Info Client Demographic'!N14:N5000,"Female")</f>
        <v>0</v>
      </c>
      <c r="AE82" s="115">
        <f t="shared" si="5"/>
        <v>0</v>
      </c>
      <c r="AF82" s="64"/>
      <c r="AG82" s="64"/>
      <c r="AH82" s="94"/>
      <c r="AI82" s="99"/>
      <c r="AJ82" s="99"/>
      <c r="AK82" s="99"/>
      <c r="AL82" s="64"/>
      <c r="AM82" s="64"/>
      <c r="AN82" s="64"/>
    </row>
    <row r="83" spans="1:40" ht="35.1" customHeight="1" x14ac:dyDescent="0.3">
      <c r="A83" s="676" t="s">
        <v>60</v>
      </c>
      <c r="B83" s="677"/>
      <c r="C83" s="677"/>
      <c r="D83" s="677"/>
      <c r="E83" s="677"/>
      <c r="F83" s="678"/>
      <c r="G83" s="690">
        <f>COUNTIFS('Initial Info Client Demographic'!K14:K5000,"&gt;=21",'Initial Info Client Demographic'!K14:K5000,"&lt;=24")</f>
        <v>0</v>
      </c>
      <c r="H83" s="690"/>
      <c r="I83" s="277"/>
      <c r="J83" s="263">
        <f>COUNTIFS('Initial Info Client Demographic'!K14:K5000,"&gt;=21",'Initial Info Client Demographic'!K14:K5000,"&lt;=24",'Initial Info Client Demographic'!L14:L5000,"White",'Initial Info Client Demographic'!N14:N5000,"Male")</f>
        <v>0</v>
      </c>
      <c r="K83" s="106">
        <f>COUNTIFS('Initial Info Client Demographic'!K14:K5000,"&gt;=21",'Initial Info Client Demographic'!K14:K5000,"&lt;=24",'Initial Info Client Demographic'!L14:L5000,"White",'Initial Info Client Demographic'!N14:N5000,"Female")</f>
        <v>0</v>
      </c>
      <c r="L83" s="263">
        <f>COUNTIFS('Initial Info Client Demographic'!K14:K5000,"&gt;=21",'Initial Info Client Demographic'!K14:K5000,"&lt;=24",'Initial Info Client Demographic'!L14:L5000,"African American / Black",'Initial Info Client Demographic'!N14:N5000,"Male")</f>
        <v>0</v>
      </c>
      <c r="M83" s="106">
        <f>COUNTIFS('Initial Info Client Demographic'!K14:K5000,"&gt;=21",'Initial Info Client Demographic'!K14:K5000,"&lt;=24",'Initial Info Client Demographic'!L14:L5000,"African American / Black",'Initial Info Client Demographic'!N14:N5000,"Female")</f>
        <v>0</v>
      </c>
      <c r="N83" s="263">
        <f>COUNTIFS('Initial Info Client Demographic'!K14:K5000,"&gt;=21",'Initial Info Client Demographic'!K14:K5000,"&lt;=24",'Initial Info Client Demographic'!L14:L5000,"Native Hawaiian /Other Pacific Islander",'Initial Info Client Demographic'!N14:N5000,"Male")</f>
        <v>0</v>
      </c>
      <c r="O83" s="106">
        <f>COUNTIFS('Initial Info Client Demographic'!K14:K5000,"&gt;=21",'Initial Info Client Demographic'!K14:K5000,"&lt;=24",'Initial Info Client Demographic'!L14:L5000,"Native Hawaiian /Other Pacific Islander",'Initial Info Client Demographic'!N14:N5000,"Female")</f>
        <v>0</v>
      </c>
      <c r="P83" s="263">
        <f>COUNTIFS('Initial Info Client Demographic'!K14:K5000,"&gt;=21",'Initial Info Client Demographic'!K14:K5000,"&lt;=24",'Initial Info Client Demographic'!L14:L5000,"Asian",'Initial Info Client Demographic'!N14:N5000,"Male")</f>
        <v>0</v>
      </c>
      <c r="Q83" s="106">
        <f>COUNTIFS('Initial Info Client Demographic'!K14:K5000,"&gt;=21",'Initial Info Client Demographic'!K14:K5000,"&lt;=24",'Initial Info Client Demographic'!L14:L5000,"Asian",'Initial Info Client Demographic'!N14:N5000,"Female")</f>
        <v>0</v>
      </c>
      <c r="R83" s="263">
        <f>COUNTIFS('Initial Info Client Demographic'!K14:K5000,"&gt;=21",'Initial Info Client Demographic'!K14:K5000,"&lt;=24",'Initial Info Client Demographic'!L14:L5000,"American Indian / Alaska Native",'Initial Info Client Demographic'!N14:N5000,"Male")</f>
        <v>0</v>
      </c>
      <c r="S83" s="106">
        <f>COUNTIFS('Initial Info Client Demographic'!K14:K5000,"&gt;=21",'Initial Info Client Demographic'!K14:K5000,"&lt;=24",'Initial Info Client Demographic'!L14:L5000,"American Indian / Alaska Native",'Initial Info Client Demographic'!N14:N5000,"Female")</f>
        <v>0</v>
      </c>
      <c r="T83" s="263">
        <f>COUNTIFS('Initial Info Client Demographic'!K14:K5000,"&gt;=21",'Initial Info Client Demographic'!K14:K5000,"&lt;=24",'Initial Info Client Demographic'!L14:L5000,"More than one race reported",'Initial Info Client Demographic'!N14:N5000,"Male")</f>
        <v>0</v>
      </c>
      <c r="U83" s="106">
        <f>COUNTIFS('Initial Info Client Demographic'!K14:K5000,"&gt;=21",'Initial Info Client Demographic'!K14:K5000,"&lt;=24",'Initial Info Client Demographic'!L14:L5000,"More than one race reported",'Initial Info Client Demographic'!N14:N5000,"Female")</f>
        <v>0</v>
      </c>
      <c r="V83" s="263">
        <f>COUNTIFS('Initial Info Client Demographic'!K14:K5000,"&gt;=21",'Initial Info Client Demographic'!K14:K5000,"&lt;=24",'Initial Info Client Demographic'!L14:L5000,"Unknown",'Initial Info Client Demographic'!N14:N5000,"Male")</f>
        <v>0</v>
      </c>
      <c r="W83" s="109">
        <f>COUNTIFS('Initial Info Client Demographic'!K14:K5000,"&gt;=21",'Initial Info Client Demographic'!K14:K5000,"&lt;=24",'Initial Info Client Demographic'!L14:L5000,"Unknown",'Initial Info Client Demographic'!N14:N5000,"Female")</f>
        <v>0</v>
      </c>
      <c r="X83" s="113">
        <f t="shared" si="6"/>
        <v>0</v>
      </c>
      <c r="Y83" s="112">
        <f>COUNTIFS('Initial Info Client Demographic'!K14:K5000,"&gt;=21",'Initial Info Client Demographic'!K14:K5000,"&lt;=24",'Initial Info Client Demographic'!M14:M5000,"Not Hispanic or Latino",'Initial Info Client Demographic'!N14:N5000,"Male")</f>
        <v>0</v>
      </c>
      <c r="Z83" s="106">
        <f>COUNTIFS('Initial Info Client Demographic'!K14:K5000,"&gt;=21",'Initial Info Client Demographic'!K14:K5000,"&lt;=24",'Initial Info Client Demographic'!M14:M5000,"Not Hispanic or Latino",'Initial Info Client Demographic'!N14:N5000,"Female")</f>
        <v>0</v>
      </c>
      <c r="AA83" s="105">
        <f>COUNTIFS('Initial Info Client Demographic'!K14:K5000,"&gt;=21",'Initial Info Client Demographic'!K14:K5000,"&lt;=24",'Initial Info Client Demographic'!M14:M5000,"Hispanic-Latino ",'Initial Info Client Demographic'!N14:N5000,"Male")</f>
        <v>0</v>
      </c>
      <c r="AB83" s="106">
        <f>COUNTIFS('Initial Info Client Demographic'!K14:K5000,"&gt;=21",'Initial Info Client Demographic'!K14:K5000,"&lt;=24",'Initial Info Client Demographic'!M14:M5000,"Hispanic-Latino ",'Initial Info Client Demographic'!N14:N5000,"Female")</f>
        <v>0</v>
      </c>
      <c r="AC83" s="105">
        <f>COUNTIFS('Initial Info Client Demographic'!K14:K5000,"&gt;=21",'Initial Info Client Demographic'!K14:K5000,"&lt;=24",'Initial Info Client Demographic'!M14:M5000,"Unknown",'Initial Info Client Demographic'!N14:N5000,"Male")</f>
        <v>0</v>
      </c>
      <c r="AD83" s="109">
        <f>COUNTIFS('Initial Info Client Demographic'!K14:K5000,"&gt;=21",'Initial Info Client Demographic'!K14:K5000,"&lt;=24",'Initial Info Client Demographic'!M14:M5000,"Unknown",'Initial Info Client Demographic'!N14:N5000,"Female")</f>
        <v>0</v>
      </c>
      <c r="AE83" s="115">
        <f t="shared" si="5"/>
        <v>0</v>
      </c>
      <c r="AF83" s="64"/>
      <c r="AG83" s="64"/>
      <c r="AH83" s="94"/>
      <c r="AI83" s="99"/>
      <c r="AJ83" s="99"/>
      <c r="AK83" s="99"/>
      <c r="AL83" s="64"/>
      <c r="AM83" s="64"/>
      <c r="AN83" s="64"/>
    </row>
    <row r="84" spans="1:40" ht="35.1" customHeight="1" x14ac:dyDescent="0.3">
      <c r="A84" s="673" t="s">
        <v>61</v>
      </c>
      <c r="B84" s="674"/>
      <c r="C84" s="674"/>
      <c r="D84" s="674"/>
      <c r="E84" s="674"/>
      <c r="F84" s="675"/>
      <c r="G84" s="688">
        <f>COUNTIFS('Initial Info Client Demographic'!K14:K5000,"&gt;=25",'Initial Info Client Demographic'!K14:K5000,"&lt;=44")</f>
        <v>0</v>
      </c>
      <c r="H84" s="688"/>
      <c r="I84" s="277"/>
      <c r="J84" s="262">
        <f>COUNTIFS('Initial Info Client Demographic'!K14:K5000,"&gt;=25",'Initial Info Client Demographic'!K14:K5000,"&lt;=44",'Initial Info Client Demographic'!L14:L5000,"White",'Initial Info Client Demographic'!N14:N5000,"Male")</f>
        <v>0</v>
      </c>
      <c r="K84" s="104">
        <f>COUNTIFS('Initial Info Client Demographic'!K14:K5000,"&gt;=25",'Initial Info Client Demographic'!K14:K5000,"&lt;=44",'Initial Info Client Demographic'!L14:L5000,"White",'Initial Info Client Demographic'!N14:N5000,"Female")</f>
        <v>0</v>
      </c>
      <c r="L84" s="262">
        <f>COUNTIFS('Initial Info Client Demographic'!K14:K5000,"&gt;=25",'Initial Info Client Demographic'!K14:K5000,"&lt;=44",'Initial Info Client Demographic'!L14:L5000,"African American / Black",'Initial Info Client Demographic'!N14:N5000,"Male")</f>
        <v>0</v>
      </c>
      <c r="M84" s="104">
        <f>COUNTIFS('Initial Info Client Demographic'!K14:K5000,"&gt;=25",'Initial Info Client Demographic'!K14:K5000,"&lt;=44",'Initial Info Client Demographic'!L14:L5000,"African American / Black",'Initial Info Client Demographic'!N14:N5000,"Female")</f>
        <v>0</v>
      </c>
      <c r="N84" s="262">
        <f>COUNTIFS('Initial Info Client Demographic'!K14:K5000,"&gt;=25",'Initial Info Client Demographic'!K14:K5000,"&lt;=44",'Initial Info Client Demographic'!L14:L5000,"Native Hawaiian /Other Pacific Islander",'Initial Info Client Demographic'!N14:N5000,"Male")</f>
        <v>0</v>
      </c>
      <c r="O84" s="104">
        <f>COUNTIFS('Initial Info Client Demographic'!K14:K5000,"&gt;=25",'Initial Info Client Demographic'!K14:K5000,"&lt;=44",'Initial Info Client Demographic'!L14:L5000,"Native Hawaiian /Other Pacific Islander",'Initial Info Client Demographic'!N14:N5000,"Female")</f>
        <v>0</v>
      </c>
      <c r="P84" s="262">
        <f>COUNTIFS('Initial Info Client Demographic'!K14:K5000,"&gt;=25",'Initial Info Client Demographic'!K14:K5000,"&lt;=44",'Initial Info Client Demographic'!L14:L5000,"Asian",'Initial Info Client Demographic'!N14:N5000,"Male")</f>
        <v>0</v>
      </c>
      <c r="Q84" s="104">
        <f>COUNTIFS('Initial Info Client Demographic'!K14:K5000,"&gt;=25",'Initial Info Client Demographic'!K14:K5000,"&lt;=44",'Initial Info Client Demographic'!L14:L5000,"Asian",'Initial Info Client Demographic'!N14:N5000,"Female")</f>
        <v>0</v>
      </c>
      <c r="R84" s="262">
        <f>COUNTIFS('Initial Info Client Demographic'!K14:K5000,"&gt;=25",'Initial Info Client Demographic'!K14:K5000,"&lt;=44",'Initial Info Client Demographic'!L14:L5000,"American Indian / Alaska Native",'Initial Info Client Demographic'!N14:N5000,"Male")</f>
        <v>0</v>
      </c>
      <c r="S84" s="104">
        <f>COUNTIFS('Initial Info Client Demographic'!K14:K5000,"&gt;=25",'Initial Info Client Demographic'!K14:K5000,"&lt;=44",'Initial Info Client Demographic'!L14:L5000,"American Indian / Alaska Native",'Initial Info Client Demographic'!N14:N5000,"Female")</f>
        <v>0</v>
      </c>
      <c r="T84" s="262">
        <f>COUNTIFS('Initial Info Client Demographic'!K14:K5000,"&gt;=25",'Initial Info Client Demographic'!K14:K5000,"&lt;=44",'Initial Info Client Demographic'!L14:L5000,"More than one race reported",'Initial Info Client Demographic'!N14:N5000,"Male")</f>
        <v>0</v>
      </c>
      <c r="U84" s="104">
        <f>COUNTIFS('Initial Info Client Demographic'!K14:K5000,"&gt;=25",'Initial Info Client Demographic'!K14:K5000,"&lt;=44",'Initial Info Client Demographic'!L14:L5000,"More than one race reported",'Initial Info Client Demographic'!N14:N5000,"Female")</f>
        <v>0</v>
      </c>
      <c r="V84" s="262">
        <f>COUNTIFS('Initial Info Client Demographic'!K14:K5000,"&gt;=25",'Initial Info Client Demographic'!K14:K5000,"&lt;=44",'Initial Info Client Demographic'!L14:L5000,"Unknown",'Initial Info Client Demographic'!N14:N5000,"Male")</f>
        <v>0</v>
      </c>
      <c r="W84" s="108">
        <f>COUNTIFS('Initial Info Client Demographic'!K14:K5000,"&gt;=25",'Initial Info Client Demographic'!K14:K5000,"&lt;=44",'Initial Info Client Demographic'!L14:L5000,"Unknown",'Initial Info Client Demographic'!N14:N5000,"Female")</f>
        <v>0</v>
      </c>
      <c r="X84" s="113">
        <f t="shared" si="6"/>
        <v>0</v>
      </c>
      <c r="Y84" s="111">
        <f>COUNTIFS('Initial Info Client Demographic'!K14:K5000,"&gt;=25",'Initial Info Client Demographic'!K14:K5000,"&lt;=44",'Initial Info Client Demographic'!M14:M5000,"Not Hispanic or Latino",'Initial Info Client Demographic'!N14:N5000,"Male")</f>
        <v>0</v>
      </c>
      <c r="Z84" s="104">
        <f>COUNTIFS('Initial Info Client Demographic'!K14:K5000,"&gt;=25",'Initial Info Client Demographic'!K14:K5000,"&lt;=44",'Initial Info Client Demographic'!M14:M5000,"Not Hispanic or Latino",'Initial Info Client Demographic'!N14:N5000,"Female")</f>
        <v>0</v>
      </c>
      <c r="AA84" s="103">
        <f>COUNTIFS('Initial Info Client Demographic'!K14:K5000,"&gt;=25",'Initial Info Client Demographic'!K14:K5000,"&lt;=44",'Initial Info Client Demographic'!M14:M5000,"Hispanic-Latino ",'Initial Info Client Demographic'!N14:N5000,"Male")</f>
        <v>0</v>
      </c>
      <c r="AB84" s="104">
        <f>COUNTIFS('Initial Info Client Demographic'!K14:K5000,"&gt;=25",'Initial Info Client Demographic'!K14:K5000,"&lt;=44",'Initial Info Client Demographic'!M14:M5000,"Hispanic-Latino ",'Initial Info Client Demographic'!N14:N5000,"Female")</f>
        <v>0</v>
      </c>
      <c r="AC84" s="103">
        <f>COUNTIFS('Initial Info Client Demographic'!K14:K5000,"&gt;=25",'Initial Info Client Demographic'!K14:K5000,"&lt;=44",'Initial Info Client Demographic'!M14:M5000,"Unknown",'Initial Info Client Demographic'!N14:N5000,"Male")</f>
        <v>0</v>
      </c>
      <c r="AD84" s="108">
        <f>COUNTIFS('Initial Info Client Demographic'!K14:K5000,"&gt;=25",'Initial Info Client Demographic'!K14:K5000,"&lt;=44",'Initial Info Client Demographic'!M14:M5000,"Unknown",'Initial Info Client Demographic'!N14:N5000,"Female")</f>
        <v>0</v>
      </c>
      <c r="AE84" s="115">
        <f t="shared" si="5"/>
        <v>0</v>
      </c>
      <c r="AF84" s="64"/>
      <c r="AG84" s="64"/>
      <c r="AH84" s="94"/>
      <c r="AI84" s="99"/>
      <c r="AJ84" s="99"/>
      <c r="AK84" s="99"/>
      <c r="AL84" s="64"/>
      <c r="AM84" s="64"/>
      <c r="AN84" s="64"/>
    </row>
    <row r="85" spans="1:40" ht="35.1" customHeight="1" x14ac:dyDescent="0.3">
      <c r="A85" s="676" t="s">
        <v>62</v>
      </c>
      <c r="B85" s="677"/>
      <c r="C85" s="677"/>
      <c r="D85" s="677"/>
      <c r="E85" s="677"/>
      <c r="F85" s="678"/>
      <c r="G85" s="690">
        <f>COUNTIFS('Initial Info Client Demographic'!K14:K5000,"&gt;=45",'Initial Info Client Demographic'!K14:K5000,"&lt;=64")</f>
        <v>0</v>
      </c>
      <c r="H85" s="690"/>
      <c r="I85" s="277"/>
      <c r="J85" s="263">
        <f>COUNTIFS('Initial Info Client Demographic'!K14:K5000,"&gt;=45",'Initial Info Client Demographic'!K14:K5000,"&lt;=64",'Initial Info Client Demographic'!L14:L5000,"White",'Initial Info Client Demographic'!N14:N5000,"Male")</f>
        <v>0</v>
      </c>
      <c r="K85" s="106">
        <f>COUNTIFS('Initial Info Client Demographic'!K14:K5000,"&gt;=45",'Initial Info Client Demographic'!K14:K5000,"&lt;=64",'Initial Info Client Demographic'!L14:L5000,"White",'Initial Info Client Demographic'!N14:N5000,"Female")</f>
        <v>0</v>
      </c>
      <c r="L85" s="263">
        <f>COUNTIFS('Initial Info Client Demographic'!K14:K5000,"&gt;=45",'Initial Info Client Demographic'!K14:K5000,"&lt;=64",'Initial Info Client Demographic'!L14:L5000,"African American / Black",'Initial Info Client Demographic'!N14:N5000,"Male")</f>
        <v>0</v>
      </c>
      <c r="M85" s="106">
        <f>COUNTIFS('Initial Info Client Demographic'!K14:K5000,"&gt;=45",'Initial Info Client Demographic'!K14:K5000,"&lt;=64",'Initial Info Client Demographic'!L14:L5000,"African American / Black",'Initial Info Client Demographic'!N14:N5000,"Female")</f>
        <v>0</v>
      </c>
      <c r="N85" s="263">
        <f>COUNTIFS('Initial Info Client Demographic'!K14:K5000,"&gt;=45",'Initial Info Client Demographic'!K14:K5000,"&lt;=64",'Initial Info Client Demographic'!L14:L5000,"Native Hawaiian /Other Pacific Islander",'Initial Info Client Demographic'!N14:N5000,"Male")</f>
        <v>0</v>
      </c>
      <c r="O85" s="106">
        <f>COUNTIFS('Initial Info Client Demographic'!K14:K5000,"&gt;=45",'Initial Info Client Demographic'!K14:K5000,"&lt;=64",'Initial Info Client Demographic'!L14:L5000,"Native Hawaiian /Other Pacific Islander",'Initial Info Client Demographic'!N14:N5000,"Female")</f>
        <v>0</v>
      </c>
      <c r="P85" s="263">
        <f>COUNTIFS('Initial Info Client Demographic'!K14:K5000,"&gt;=45",'Initial Info Client Demographic'!K14:K5000,"&lt;=64",'Initial Info Client Demographic'!L14:L5000,"Asian",'Initial Info Client Demographic'!N14:N5000,"Male")</f>
        <v>0</v>
      </c>
      <c r="Q85" s="106">
        <f>COUNTIFS('Initial Info Client Demographic'!K14:K5000,"&gt;=45",'Initial Info Client Demographic'!K14:K5000,"&lt;=64",'Initial Info Client Demographic'!L14:L5000,"Asian",'Initial Info Client Demographic'!N14:N5000,"Female")</f>
        <v>0</v>
      </c>
      <c r="R85" s="263">
        <f>COUNTIFS('Initial Info Client Demographic'!K14:K5000,"&gt;=45",'Initial Info Client Demographic'!K14:K5000,"&lt;=64",'Initial Info Client Demographic'!L14:L5000,"American Indian / Alaska Native",'Initial Info Client Demographic'!N14:N5000,"Male")</f>
        <v>0</v>
      </c>
      <c r="S85" s="106">
        <f>COUNTIFS('Initial Info Client Demographic'!K14:K5000,"&gt;=45",'Initial Info Client Demographic'!K14:K5000,"&lt;=64",'Initial Info Client Demographic'!L14:L5000,"American Indian / Alaska Native",'Initial Info Client Demographic'!N14:N5000,"Female")</f>
        <v>0</v>
      </c>
      <c r="T85" s="263">
        <f>COUNTIFS('Initial Info Client Demographic'!K14:K5000,"&gt;=45",'Initial Info Client Demographic'!K14:K5000,"&lt;=64",'Initial Info Client Demographic'!L14:L5000,"More than one race reported",'Initial Info Client Demographic'!N14:N5000,"Male")</f>
        <v>0</v>
      </c>
      <c r="U85" s="106">
        <f>COUNTIFS('Initial Info Client Demographic'!K14:K5000,"&gt;=45",'Initial Info Client Demographic'!K14:K5000,"&lt;=64",'Initial Info Client Demographic'!L14:L5000,"More than one race reported",'Initial Info Client Demographic'!N14:N5000,"Female")</f>
        <v>0</v>
      </c>
      <c r="V85" s="263">
        <f>COUNTIFS('Initial Info Client Demographic'!K14:K5000,"&gt;=45",'Initial Info Client Demographic'!K14:K5000,"&lt;=64",'Initial Info Client Demographic'!L14:L5000,"Unknown",'Initial Info Client Demographic'!N14:N5000,"Male")</f>
        <v>0</v>
      </c>
      <c r="W85" s="109">
        <f>COUNTIFS('Initial Info Client Demographic'!K14:K5000,"&gt;=45",'Initial Info Client Demographic'!K14:K5000,"&lt;=64",'Initial Info Client Demographic'!L14:L5000,"Unknown",'Initial Info Client Demographic'!N14:N5000,"Female")</f>
        <v>0</v>
      </c>
      <c r="X85" s="113">
        <f t="shared" si="6"/>
        <v>0</v>
      </c>
      <c r="Y85" s="112">
        <f>COUNTIFS('Initial Info Client Demographic'!K14:K5000,"&gt;=45",'Initial Info Client Demographic'!K14:K5000,"&lt;=64",'Initial Info Client Demographic'!M14:M5000,"Not Hispanic or Latino",'Initial Info Client Demographic'!N14:N5000,"Male")</f>
        <v>0</v>
      </c>
      <c r="Z85" s="106">
        <f>COUNTIFS('Initial Info Client Demographic'!K14:K5000,"&gt;=45",'Initial Info Client Demographic'!K14:K5000,"&lt;=64",'Initial Info Client Demographic'!M14:M5000,"Not Hispanic or Latino",'Initial Info Client Demographic'!N14:N5000,"Female")</f>
        <v>0</v>
      </c>
      <c r="AA85" s="105">
        <f>COUNTIFS('Initial Info Client Demographic'!K14:K5000,"&gt;=45",'Initial Info Client Demographic'!K14:K5000,"&lt;=64",'Initial Info Client Demographic'!M14:M5000,"Hispanic-Latino ",'Initial Info Client Demographic'!N14:N5000,"Male")</f>
        <v>0</v>
      </c>
      <c r="AB85" s="106">
        <f>COUNTIFS('Initial Info Client Demographic'!K14:K5000,"&gt;=45",'Initial Info Client Demographic'!K14:K5000,"&lt;=64",'Initial Info Client Demographic'!M14:M5000,"Hispanic-Latino ",'Initial Info Client Demographic'!N14:N5000,"Female")</f>
        <v>0</v>
      </c>
      <c r="AC85" s="105">
        <f>COUNTIFS('Initial Info Client Demographic'!K14:K5000,"&gt;=45",'Initial Info Client Demographic'!K14:K5000,"&lt;=64",'Initial Info Client Demographic'!M14:M5000,"Unknown",'Initial Info Client Demographic'!N14:N5000,"Male")</f>
        <v>0</v>
      </c>
      <c r="AD85" s="109">
        <f>COUNTIFS('Initial Info Client Demographic'!K14:K5000,"&gt;=45",'Initial Info Client Demographic'!K14:K5000,"&lt;=64",'Initial Info Client Demographic'!M14:M5000,"Unknown",'Initial Info Client Demographic'!N14:N5000,"Female")</f>
        <v>0</v>
      </c>
      <c r="AE85" s="115">
        <f t="shared" si="5"/>
        <v>0</v>
      </c>
      <c r="AF85" s="64"/>
      <c r="AG85" s="64"/>
      <c r="AH85" s="64"/>
      <c r="AI85" s="64"/>
      <c r="AJ85" s="64"/>
      <c r="AK85" s="64"/>
      <c r="AL85" s="64"/>
      <c r="AM85" s="64"/>
      <c r="AN85" s="64"/>
    </row>
    <row r="86" spans="1:40" ht="35.1" customHeight="1" x14ac:dyDescent="0.3">
      <c r="A86" s="673" t="s">
        <v>63</v>
      </c>
      <c r="B86" s="674"/>
      <c r="C86" s="674"/>
      <c r="D86" s="674"/>
      <c r="E86" s="674"/>
      <c r="F86" s="675"/>
      <c r="G86" s="688">
        <f>COUNTIFS('Initial Info Client Demographic'!K14:K5000,"&gt;=65",'Initial Info Client Demographic'!K14:K5000,"&lt;=74")</f>
        <v>0</v>
      </c>
      <c r="H86" s="688"/>
      <c r="I86" s="67"/>
      <c r="J86" s="262">
        <f>COUNTIFS('Initial Info Client Demographic'!K14:K5000,"&gt;=65",'Initial Info Client Demographic'!K14:K5000,"&lt;=74",'Initial Info Client Demographic'!L14:L5000,"White",'Initial Info Client Demographic'!N14:N5000,"Male")</f>
        <v>0</v>
      </c>
      <c r="K86" s="104">
        <f>COUNTIFS('Initial Info Client Demographic'!K14:K5000,"&gt;=65",'Initial Info Client Demographic'!K14:K5000,"&lt;=74",'Initial Info Client Demographic'!L14:L5000,"White",'Initial Info Client Demographic'!N14:N5000,"Female")</f>
        <v>0</v>
      </c>
      <c r="L86" s="262">
        <f>COUNTIFS('Initial Info Client Demographic'!K14:K5000,"&gt;=65",'Initial Info Client Demographic'!K14:K5000,"&lt;=74",'Initial Info Client Demographic'!L14:L5000,"African American / Black",'Initial Info Client Demographic'!N14:N5000,"Male")</f>
        <v>0</v>
      </c>
      <c r="M86" s="104">
        <f>COUNTIFS('Initial Info Client Demographic'!K14:K5000,"&gt;=65",'Initial Info Client Demographic'!K14:K5000,"&lt;=74",'Initial Info Client Demographic'!L14:L5000,"African American / Black",'Initial Info Client Demographic'!N14:N5000,"Female")</f>
        <v>0</v>
      </c>
      <c r="N86" s="262">
        <f>COUNTIFS('Initial Info Client Demographic'!K14:K5000,"&gt;=65",'Initial Info Client Demographic'!K14:K5000,"&lt;=74",'Initial Info Client Demographic'!L14:L5000,"Native Hawaiian /Other Pacific Islander",'Initial Info Client Demographic'!N14:N5000,"Male")</f>
        <v>0</v>
      </c>
      <c r="O86" s="104">
        <f>COUNTIFS('Initial Info Client Demographic'!K14:K5000,"&gt;=65",'Initial Info Client Demographic'!K14:K5000,"&lt;=74",'Initial Info Client Demographic'!L14:L5000,"Native Hawaiian /Other Pacific Islander",'Initial Info Client Demographic'!N14:N5000,"Female")</f>
        <v>0</v>
      </c>
      <c r="P86" s="262">
        <f>COUNTIFS('Initial Info Client Demographic'!K14:K5000,"&gt;=65",'Initial Info Client Demographic'!K14:K5000,"&lt;=74",'Initial Info Client Demographic'!L14:L5000,"Asian",'Initial Info Client Demographic'!N14:N5000,"Male")</f>
        <v>0</v>
      </c>
      <c r="Q86" s="104">
        <f>COUNTIFS('Initial Info Client Demographic'!K14:K5000,"&gt;=65",'Initial Info Client Demographic'!K14:K5000,"&lt;=74",'Initial Info Client Demographic'!L14:L5000,"Asian",'Initial Info Client Demographic'!N14:N5000,"Female")</f>
        <v>0</v>
      </c>
      <c r="R86" s="262">
        <f>COUNTIFS('Initial Info Client Demographic'!K14:K5000,"&gt;=65",'Initial Info Client Demographic'!K14:K5000,"&lt;=74",'Initial Info Client Demographic'!L14:L5000,"American Indian / Alaska Native",'Initial Info Client Demographic'!N14:N5000,"Male")</f>
        <v>0</v>
      </c>
      <c r="S86" s="104">
        <f>COUNTIFS('Initial Info Client Demographic'!K14:K5000,"&gt;=65",'Initial Info Client Demographic'!K14:K5000,"&lt;=74",'Initial Info Client Demographic'!L14:L5000,"American Indian / Alaska Native",'Initial Info Client Demographic'!N14:N5000,"Female")</f>
        <v>0</v>
      </c>
      <c r="T86" s="262">
        <f>COUNTIFS('Initial Info Client Demographic'!K14:K5000,"&gt;=65",'Initial Info Client Demographic'!K14:K5000,"&lt;=74",'Initial Info Client Demographic'!L14:L5000,"More than one race reported",'Initial Info Client Demographic'!N14:N5000,"Male")</f>
        <v>0</v>
      </c>
      <c r="U86" s="104">
        <f>COUNTIFS('Initial Info Client Demographic'!K14:K5000,"&gt;=65",'Initial Info Client Demographic'!K14:K5000,"&lt;=74",'Initial Info Client Demographic'!L14:L5000,"More than one race reported",'Initial Info Client Demographic'!N14:N5000,"Female")</f>
        <v>0</v>
      </c>
      <c r="V86" s="262">
        <f>COUNTIFS('Initial Info Client Demographic'!K14:K5000,"&gt;=65",'Initial Info Client Demographic'!K14:K5000,"&lt;=74",'Initial Info Client Demographic'!L14:L5000,"Unknown",'Initial Info Client Demographic'!N14:N5000,"Male")</f>
        <v>0</v>
      </c>
      <c r="W86" s="108">
        <f>COUNTIFS('Initial Info Client Demographic'!K14:K5000,"&gt;=65",'Initial Info Client Demographic'!K14:K5000,"&lt;=74",'Initial Info Client Demographic'!L14:L5000,"Unknown",'Initial Info Client Demographic'!N14:N5000,"Female")</f>
        <v>0</v>
      </c>
      <c r="X86" s="113">
        <f t="shared" si="6"/>
        <v>0</v>
      </c>
      <c r="Y86" s="111">
        <f>COUNTIFS('Initial Info Client Demographic'!K14:K5000,"&gt;=65",'Initial Info Client Demographic'!K14:K5000,"&lt;=74",'Initial Info Client Demographic'!M14:M5000,"Not Hispanic or Latino",'Initial Info Client Demographic'!N14:N5000,"Male")</f>
        <v>0</v>
      </c>
      <c r="Z86" s="104">
        <f>COUNTIFS('Initial Info Client Demographic'!K14:K5000,"&gt;=65",'Initial Info Client Demographic'!K14:K5000,"&lt;=74",'Initial Info Client Demographic'!M14:M5000,"Not Hispanic or Latino",'Initial Info Client Demographic'!N14:N5000,"Female")</f>
        <v>0</v>
      </c>
      <c r="AA86" s="103">
        <f>COUNTIFS('Initial Info Client Demographic'!K14:K5000,"&gt;=65",'Initial Info Client Demographic'!K14:K5000,"&lt;=74",'Initial Info Client Demographic'!M14:M5000,"Hispanic-Latino ",'Initial Info Client Demographic'!N14:N5000,"Male")</f>
        <v>0</v>
      </c>
      <c r="AB86" s="104">
        <f>COUNTIFS('Initial Info Client Demographic'!K14:K5000,"&gt;=65",'Initial Info Client Demographic'!K14:K5000,"&lt;=74",'Initial Info Client Demographic'!M14:M5000,"Hispanic-Latino ",'Initial Info Client Demographic'!N14:N5000,"Female")</f>
        <v>0</v>
      </c>
      <c r="AC86" s="103">
        <f>COUNTIFS('Initial Info Client Demographic'!K14:K5000,"&gt;=65",'Initial Info Client Demographic'!K14:K5000,"&lt;=74",'Initial Info Client Demographic'!M14:M5000,"Unknown",'Initial Info Client Demographic'!N14:N5000,"Male")</f>
        <v>0</v>
      </c>
      <c r="AD86" s="108">
        <f>COUNTIFS('Initial Info Client Demographic'!K14:K5000,"&gt;=65",'Initial Info Client Demographic'!K14:K5000,"&lt;=74",'Initial Info Client Demographic'!M14:M5000,"Unknown",'Initial Info Client Demographic'!N14:N5000,"Female")</f>
        <v>0</v>
      </c>
      <c r="AE86" s="115">
        <f t="shared" si="5"/>
        <v>0</v>
      </c>
      <c r="AF86" s="64"/>
      <c r="AG86" s="64"/>
      <c r="AH86" s="64"/>
      <c r="AI86" s="64"/>
      <c r="AJ86" s="64"/>
      <c r="AK86" s="64"/>
      <c r="AL86" s="64"/>
      <c r="AM86" s="64"/>
      <c r="AN86" s="64"/>
    </row>
    <row r="87" spans="1:40" ht="35.1" customHeight="1" x14ac:dyDescent="0.3">
      <c r="A87" s="679" t="s">
        <v>64</v>
      </c>
      <c r="B87" s="680"/>
      <c r="C87" s="680"/>
      <c r="D87" s="680"/>
      <c r="E87" s="680"/>
      <c r="F87" s="681"/>
      <c r="G87" s="687">
        <f>COUNTIFS('Initial Info Client Demographic'!K14:K5000,"&gt;=75",'Initial Info Client Demographic'!K14:K5000,"&lt;=150")</f>
        <v>0</v>
      </c>
      <c r="H87" s="687"/>
      <c r="I87" s="277"/>
      <c r="J87" s="264">
        <f>COUNTIFS('Initial Info Client Demographic'!K14:K5000,"&gt;=75",'Initial Info Client Demographic'!K14:K5000,"&lt;=150",'Initial Info Client Demographic'!L14:L5000,"White",'Initial Info Client Demographic'!N14:N5000,"Male")</f>
        <v>0</v>
      </c>
      <c r="K87" s="117">
        <f>COUNTIFS('Initial Info Client Demographic'!K14:K5000,"&gt;=75",'Initial Info Client Demographic'!K14:K5000,"&lt;=150",'Initial Info Client Demographic'!L14:L5000,"White",'Initial Info Client Demographic'!N14:N5000,"Female")</f>
        <v>0</v>
      </c>
      <c r="L87" s="264">
        <f>COUNTIFS('Initial Info Client Demographic'!K14:K5000,"&gt;=75",'Initial Info Client Demographic'!K14:K5000,"&lt;=150",'Initial Info Client Demographic'!L14:L5000,"African American / Black",'Initial Info Client Demographic'!N14:N5000,"Male")</f>
        <v>0</v>
      </c>
      <c r="M87" s="117">
        <f>COUNTIFS('Initial Info Client Demographic'!K14:K5000,"&gt;=75",'Initial Info Client Demographic'!K14:K5000,"&lt;=150",'Initial Info Client Demographic'!L14:L5000,"African American / Black",'Initial Info Client Demographic'!N14:N5000,"Female")</f>
        <v>0</v>
      </c>
      <c r="N87" s="264">
        <f>COUNTIFS('Initial Info Client Demographic'!K14:K5000,"&gt;=75",'Initial Info Client Demographic'!K14:K5000,"&lt;=150",'Initial Info Client Demographic'!L14:L5000,"Native Hawaiian /Other Pacific Islander",'Initial Info Client Demographic'!N14:N5000,"Male")</f>
        <v>0</v>
      </c>
      <c r="O87" s="117">
        <f>COUNTIFS('Initial Info Client Demographic'!K14:K5000,"&gt;=75",'Initial Info Client Demographic'!K14:K5000,"&lt;=150",'Initial Info Client Demographic'!L14:L5000,"Native Hawaiian /Other Pacific Islander",'Initial Info Client Demographic'!N14:N5000,"Female")</f>
        <v>0</v>
      </c>
      <c r="P87" s="264">
        <f>COUNTIFS('Initial Info Client Demographic'!K14:K5000,"&gt;=75",'Initial Info Client Demographic'!K14:K5000,"&lt;=150",'Initial Info Client Demographic'!L14:L5000,"Asian",'Initial Info Client Demographic'!N14:N5000,"Male")</f>
        <v>0</v>
      </c>
      <c r="Q87" s="117">
        <f>COUNTIFS('Initial Info Client Demographic'!K14:K5000,"&gt;=75",'Initial Info Client Demographic'!K14:K5000,"&lt;=150",'Initial Info Client Demographic'!L14:L5000,"Asian",'Initial Info Client Demographic'!N14:N5000,"Female")</f>
        <v>0</v>
      </c>
      <c r="R87" s="264">
        <f>COUNTIFS('Initial Info Client Demographic'!K14:K5000,"&gt;=75",'Initial Info Client Demographic'!K14:K5000,"&lt;=150",'Initial Info Client Demographic'!L14:L5000,"AAmerican Indian / Alaska Native",'Initial Info Client Demographic'!N14:N5000,"Male")</f>
        <v>0</v>
      </c>
      <c r="S87" s="117">
        <f>COUNTIFS('Initial Info Client Demographic'!K14:K5000,"&gt;=75",'Initial Info Client Demographic'!K14:K5000,"&lt;=150",'Initial Info Client Demographic'!L14:L5000,"American Indian / Alaska Native",'Initial Info Client Demographic'!N14:N5000,"Female")</f>
        <v>0</v>
      </c>
      <c r="T87" s="264">
        <f>COUNTIFS('Initial Info Client Demographic'!K14:K5000,"&gt;=75",'Initial Info Client Demographic'!K14:K5000,"&lt;=150",'Initial Info Client Demographic'!L14:L5000,"More than one race reported",'Initial Info Client Demographic'!N14:N5000,"Male")</f>
        <v>0</v>
      </c>
      <c r="U87" s="117">
        <f>COUNTIFS('Initial Info Client Demographic'!K14:K5000,"&gt;=75",'Initial Info Client Demographic'!K14:K5000,"&lt;=150",'Initial Info Client Demographic'!L14:L5000,"More than one race reported",'Initial Info Client Demographic'!N14:N5000,"Female")</f>
        <v>0</v>
      </c>
      <c r="V87" s="264">
        <f>COUNTIFS('Initial Info Client Demographic'!K14:K5000,"&gt;=75",'Initial Info Client Demographic'!K14:K5000,"&lt;=150",'Initial Info Client Demographic'!L14:L5000,"Unknown",'Initial Info Client Demographic'!N14:N5000,"Male")</f>
        <v>0</v>
      </c>
      <c r="W87" s="118">
        <f>COUNTIFS('Initial Info Client Demographic'!K14:K5000,"&gt;=75",'Initial Info Client Demographic'!K14:K5000,"&lt;=150",'Initial Info Client Demographic'!L14:L5000,"Unknown",'Initial Info Client Demographic'!N14:N5000,"Female")</f>
        <v>0</v>
      </c>
      <c r="X87" s="113">
        <f t="shared" si="6"/>
        <v>0</v>
      </c>
      <c r="Y87" s="119">
        <f>COUNTIFS('Initial Info Client Demographic'!K14:K5000,"&gt;=75",'Initial Info Client Demographic'!K14:K5000,"&lt;=150",'Initial Info Client Demographic'!M14:M5000,"Not Hispanic or Latino",'Initial Info Client Demographic'!N14:N5000,"Male")</f>
        <v>0</v>
      </c>
      <c r="Z87" s="117">
        <f>COUNTIFS('Initial Info Client Demographic'!K14:K5000,"&gt;=75",'Initial Info Client Demographic'!K14:K5000,"&lt;=150",'Initial Info Client Demographic'!M14:M5000,"Not Hispanic or Latino",'Initial Info Client Demographic'!N14:N5000,"Female")</f>
        <v>0</v>
      </c>
      <c r="AA87" s="116">
        <f>COUNTIFS('Initial Info Client Demographic'!K14:K994,"&gt;=75",'Initial Info Client Demographic'!K14:K994,"&lt;=150",'Initial Info Client Demographic'!M14:M994,"Hispanic-Latino ",'Initial Info Client Demographic'!N14:N994,"Male")</f>
        <v>0</v>
      </c>
      <c r="AB87" s="117">
        <f>COUNTIFS('Initial Info Client Demographic'!K14:K5000,"&gt;=75",'Initial Info Client Demographic'!K14:K5000,"&lt;=150",'Initial Info Client Demographic'!M14:M5000,"Hispanic-Latino ",'Initial Info Client Demographic'!N14:N5000,"Female")</f>
        <v>0</v>
      </c>
      <c r="AC87" s="116">
        <f>COUNTIFS('Initial Info Client Demographic'!K14:K5000,"&gt;=75",'Initial Info Client Demographic'!K14:K5000,"&lt;=150",'Initial Info Client Demographic'!M14:M5000,"Unknown",'Initial Info Client Demographic'!N14:N5000,"Male")</f>
        <v>0</v>
      </c>
      <c r="AD87" s="118">
        <f>COUNTIFS('Initial Info Client Demographic'!K14:K5000,"&gt;=75",'Initial Info Client Demographic'!K14:K5000,"&lt;=150",'Initial Info Client Demographic'!M14:M5000,"Unknown",'Initial Info Client Demographic'!N14:N5000,"Female")</f>
        <v>0</v>
      </c>
      <c r="AE87" s="120">
        <f t="shared" si="5"/>
        <v>0</v>
      </c>
      <c r="AF87" s="64"/>
      <c r="AG87" s="64"/>
      <c r="AH87" s="64"/>
      <c r="AI87" s="64"/>
      <c r="AJ87" s="64"/>
      <c r="AK87" s="64"/>
      <c r="AL87" s="64"/>
      <c r="AM87" s="64"/>
      <c r="AN87" s="64"/>
    </row>
    <row r="88" spans="1:40" ht="35.1" customHeight="1" x14ac:dyDescent="0.25">
      <c r="A88" s="649" t="s">
        <v>65</v>
      </c>
      <c r="B88" s="649"/>
      <c r="C88" s="649"/>
      <c r="D88" s="649"/>
      <c r="E88" s="649"/>
      <c r="F88" s="649"/>
      <c r="G88" s="686">
        <f>SUM(G80:G87)</f>
        <v>0</v>
      </c>
      <c r="H88" s="686"/>
      <c r="I88" s="121"/>
      <c r="J88" s="265">
        <f t="shared" ref="J88:W88" si="7">SUM(J80:J87)</f>
        <v>0</v>
      </c>
      <c r="K88" s="266">
        <f t="shared" si="7"/>
        <v>0</v>
      </c>
      <c r="L88" s="265">
        <f t="shared" si="7"/>
        <v>0</v>
      </c>
      <c r="M88" s="266">
        <f t="shared" si="7"/>
        <v>0</v>
      </c>
      <c r="N88" s="265">
        <f t="shared" si="7"/>
        <v>0</v>
      </c>
      <c r="O88" s="266">
        <f t="shared" si="7"/>
        <v>0</v>
      </c>
      <c r="P88" s="265">
        <f t="shared" si="7"/>
        <v>0</v>
      </c>
      <c r="Q88" s="266">
        <f t="shared" si="7"/>
        <v>0</v>
      </c>
      <c r="R88" s="265">
        <f t="shared" si="7"/>
        <v>0</v>
      </c>
      <c r="S88" s="266">
        <f t="shared" si="7"/>
        <v>0</v>
      </c>
      <c r="T88" s="265">
        <f t="shared" si="7"/>
        <v>0</v>
      </c>
      <c r="U88" s="266">
        <f t="shared" si="7"/>
        <v>0</v>
      </c>
      <c r="V88" s="267">
        <f t="shared" si="7"/>
        <v>0</v>
      </c>
      <c r="W88" s="268">
        <f t="shared" si="7"/>
        <v>0</v>
      </c>
      <c r="X88" s="269">
        <f t="shared" ref="X88" si="8">SUM(J88:W88)</f>
        <v>0</v>
      </c>
      <c r="Y88" s="270">
        <f t="shared" ref="Y88:AD88" si="9">SUM(Y80:Y87)</f>
        <v>0</v>
      </c>
      <c r="Z88" s="266">
        <f t="shared" si="9"/>
        <v>0</v>
      </c>
      <c r="AA88" s="271">
        <f t="shared" si="9"/>
        <v>0</v>
      </c>
      <c r="AB88" s="266">
        <f t="shared" si="9"/>
        <v>0</v>
      </c>
      <c r="AC88" s="271">
        <f t="shared" si="9"/>
        <v>0</v>
      </c>
      <c r="AD88" s="268">
        <f t="shared" si="9"/>
        <v>0</v>
      </c>
      <c r="AE88" s="269">
        <f t="shared" si="5"/>
        <v>0</v>
      </c>
      <c r="AF88" s="64"/>
      <c r="AG88" s="64"/>
      <c r="AH88" s="64"/>
      <c r="AI88" s="64"/>
      <c r="AJ88" s="64"/>
      <c r="AK88" s="64"/>
      <c r="AL88" s="64"/>
      <c r="AM88" s="64"/>
      <c r="AN88" s="64"/>
    </row>
    <row r="89" spans="1:40" ht="30" customHeight="1"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row>
    <row r="90" spans="1:40" ht="30" customHeight="1"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row>
    <row r="91" spans="1:40" ht="30" customHeight="1" x14ac:dyDescent="0.25">
      <c r="A91" s="665" t="s">
        <v>294</v>
      </c>
      <c r="B91" s="666"/>
      <c r="C91" s="666"/>
      <c r="D91" s="666"/>
      <c r="E91" s="667"/>
      <c r="F91" s="632" t="s">
        <v>4</v>
      </c>
      <c r="G91" s="633"/>
      <c r="H91" s="633"/>
      <c r="I91" s="633"/>
      <c r="J91" s="634"/>
      <c r="K91" s="64"/>
      <c r="L91" s="64"/>
      <c r="M91" s="665" t="s">
        <v>472</v>
      </c>
      <c r="N91" s="666"/>
      <c r="O91" s="666"/>
      <c r="P91" s="666"/>
      <c r="Q91" s="667"/>
      <c r="R91" s="632" t="s">
        <v>4</v>
      </c>
      <c r="S91" s="633"/>
      <c r="T91" s="633"/>
      <c r="U91" s="633"/>
      <c r="V91" s="634"/>
      <c r="W91" s="64"/>
      <c r="X91" s="64"/>
      <c r="Y91" s="665" t="s">
        <v>473</v>
      </c>
      <c r="Z91" s="666"/>
      <c r="AA91" s="666"/>
      <c r="AB91" s="666"/>
      <c r="AC91" s="667"/>
      <c r="AD91" s="632" t="s">
        <v>4</v>
      </c>
      <c r="AE91" s="633"/>
      <c r="AF91" s="633"/>
      <c r="AG91" s="633"/>
      <c r="AH91" s="634"/>
      <c r="AI91" s="64"/>
      <c r="AJ91" s="64"/>
      <c r="AK91" s="64"/>
      <c r="AL91" s="64"/>
      <c r="AM91" s="64"/>
      <c r="AN91" s="64"/>
    </row>
    <row r="92" spans="1:40" ht="30" customHeight="1" x14ac:dyDescent="0.25">
      <c r="A92" s="659" t="s">
        <v>42</v>
      </c>
      <c r="B92" s="660"/>
      <c r="C92" s="660"/>
      <c r="D92" s="660"/>
      <c r="E92" s="661"/>
      <c r="F92" s="662">
        <f>COUNTIFS('Flex Funds offered during FY'!U28:U5000,"YES",'Flex Funds offered during FY'!D28:D5000,"Autism Spectrum Disorder")</f>
        <v>0</v>
      </c>
      <c r="G92" s="663"/>
      <c r="H92" s="663"/>
      <c r="I92" s="663"/>
      <c r="J92" s="664"/>
      <c r="K92" s="64"/>
      <c r="L92" s="64"/>
      <c r="M92" s="659" t="s">
        <v>42</v>
      </c>
      <c r="N92" s="660"/>
      <c r="O92" s="660"/>
      <c r="P92" s="660"/>
      <c r="Q92" s="661"/>
      <c r="R92" s="662">
        <f>COUNTIFS('Flex Funds offered during FY'!M28:M1016,"&gt;=1",'Flex Funds offered during FY'!D28:D1016,"Autism Spectrum Disorder")</f>
        <v>0</v>
      </c>
      <c r="S92" s="663"/>
      <c r="T92" s="663"/>
      <c r="U92" s="663"/>
      <c r="V92" s="664"/>
      <c r="W92" s="64"/>
      <c r="X92" s="64"/>
      <c r="Y92" s="659" t="s">
        <v>42</v>
      </c>
      <c r="Z92" s="660"/>
      <c r="AA92" s="660"/>
      <c r="AB92" s="660"/>
      <c r="AC92" s="661"/>
      <c r="AD92" s="662">
        <f>COUNTIFS('Flex Funds offered during FY'!N28:N1016,"&gt;=1",'Flex Funds offered during FY'!D28:D1016,"Autism Spectrum Disorder")</f>
        <v>0</v>
      </c>
      <c r="AE92" s="663"/>
      <c r="AF92" s="663"/>
      <c r="AG92" s="663"/>
      <c r="AH92" s="664"/>
      <c r="AI92" s="64"/>
      <c r="AJ92" s="64"/>
      <c r="AK92" s="64"/>
      <c r="AL92" s="64"/>
      <c r="AM92" s="64"/>
      <c r="AN92" s="64"/>
    </row>
    <row r="93" spans="1:40" ht="30" customHeight="1" x14ac:dyDescent="0.25">
      <c r="A93" s="659" t="s">
        <v>45</v>
      </c>
      <c r="B93" s="660"/>
      <c r="C93" s="660"/>
      <c r="D93" s="660"/>
      <c r="E93" s="661"/>
      <c r="F93" s="662">
        <f>COUNTIFS('Flex Funds offered during FY'!U28:U5000,"YES",'Flex Funds offered during FY'!D28:D5000,"Cerebral Palsy")</f>
        <v>0</v>
      </c>
      <c r="G93" s="663"/>
      <c r="H93" s="663"/>
      <c r="I93" s="663"/>
      <c r="J93" s="664"/>
      <c r="K93" s="64"/>
      <c r="L93" s="64"/>
      <c r="M93" s="659" t="s">
        <v>45</v>
      </c>
      <c r="N93" s="660"/>
      <c r="O93" s="660"/>
      <c r="P93" s="660"/>
      <c r="Q93" s="661"/>
      <c r="R93" s="662">
        <f>COUNTIFS('Flex Funds offered during FY'!M28:M1016,"&gt;=1",'Flex Funds offered during FY'!D28:D1016,"Cerebral Palsy")</f>
        <v>0</v>
      </c>
      <c r="S93" s="663"/>
      <c r="T93" s="663"/>
      <c r="U93" s="663"/>
      <c r="V93" s="664"/>
      <c r="W93" s="64"/>
      <c r="X93" s="64"/>
      <c r="Y93" s="659" t="s">
        <v>45</v>
      </c>
      <c r="Z93" s="660"/>
      <c r="AA93" s="660"/>
      <c r="AB93" s="660"/>
      <c r="AC93" s="661"/>
      <c r="AD93" s="662">
        <f>COUNTIFS('Flex Funds offered during FY'!N28:N1016,"&gt;=1",'Flex Funds offered during FY'!D28:D1016,"Cerebral Palsy")</f>
        <v>0</v>
      </c>
      <c r="AE93" s="663"/>
      <c r="AF93" s="663"/>
      <c r="AG93" s="663"/>
      <c r="AH93" s="664"/>
      <c r="AI93" s="64"/>
      <c r="AJ93" s="64"/>
      <c r="AK93" s="64"/>
      <c r="AL93" s="64"/>
      <c r="AM93" s="64"/>
      <c r="AN93" s="64"/>
    </row>
    <row r="94" spans="1:40" ht="30" customHeight="1" x14ac:dyDescent="0.25">
      <c r="A94" s="659" t="s">
        <v>44</v>
      </c>
      <c r="B94" s="660"/>
      <c r="C94" s="660"/>
      <c r="D94" s="660"/>
      <c r="E94" s="661"/>
      <c r="F94" s="662">
        <f>COUNTIFS('Flex Funds offered during FY'!U28:U5002,"YES",'Flex Funds offered during FY'!D28:D5002,"Developmental Delay")</f>
        <v>0</v>
      </c>
      <c r="G94" s="663"/>
      <c r="H94" s="663"/>
      <c r="I94" s="663"/>
      <c r="J94" s="664"/>
      <c r="K94" s="64"/>
      <c r="L94" s="64"/>
      <c r="M94" s="659" t="s">
        <v>44</v>
      </c>
      <c r="N94" s="660"/>
      <c r="O94" s="660"/>
      <c r="P94" s="660"/>
      <c r="Q94" s="661"/>
      <c r="R94" s="662">
        <f>COUNTIFS('Flex Funds offered during FY'!M28:M1016,"&gt;=1",'Flex Funds offered during FY'!D28:D1016,"Developmental Delay")</f>
        <v>0</v>
      </c>
      <c r="S94" s="663"/>
      <c r="T94" s="663"/>
      <c r="U94" s="663"/>
      <c r="V94" s="664"/>
      <c r="W94" s="64"/>
      <c r="X94" s="64"/>
      <c r="Y94" s="659" t="s">
        <v>44</v>
      </c>
      <c r="Z94" s="660"/>
      <c r="AA94" s="660"/>
      <c r="AB94" s="660"/>
      <c r="AC94" s="661"/>
      <c r="AD94" s="662">
        <f>COUNTIFS('Flex Funds offered during FY'!N28:N1016,"&gt;=1",'Flex Funds offered during FY'!D28:D1016,"Developmental Delay")</f>
        <v>0</v>
      </c>
      <c r="AE94" s="663"/>
      <c r="AF94" s="663"/>
      <c r="AG94" s="663"/>
      <c r="AH94" s="664"/>
      <c r="AI94" s="64"/>
      <c r="AJ94" s="64"/>
      <c r="AK94" s="64"/>
      <c r="AL94" s="64"/>
      <c r="AM94" s="64"/>
      <c r="AN94" s="64"/>
    </row>
    <row r="95" spans="1:40" ht="30" customHeight="1" x14ac:dyDescent="0.25">
      <c r="A95" s="659" t="s">
        <v>49</v>
      </c>
      <c r="B95" s="660"/>
      <c r="C95" s="660"/>
      <c r="D95" s="660"/>
      <c r="E95" s="661"/>
      <c r="F95" s="662">
        <f>COUNTIFS('Flex Funds offered during FY'!U28:U5003,"YES",'Flex Funds offered during FY'!D28:D5003,"Downs Syndrome")</f>
        <v>0</v>
      </c>
      <c r="G95" s="663"/>
      <c r="H95" s="663"/>
      <c r="I95" s="663"/>
      <c r="J95" s="664"/>
      <c r="K95" s="64"/>
      <c r="L95" s="64"/>
      <c r="M95" s="659" t="s">
        <v>49</v>
      </c>
      <c r="N95" s="660"/>
      <c r="O95" s="660"/>
      <c r="P95" s="660"/>
      <c r="Q95" s="661"/>
      <c r="R95" s="662">
        <f>COUNTIFS('Flex Funds offered during FY'!M28:M1016,"&gt;=1",'Flex Funds offered during FY'!D28:D1016,"Downs Syndrome")</f>
        <v>0</v>
      </c>
      <c r="S95" s="663"/>
      <c r="T95" s="663"/>
      <c r="U95" s="663"/>
      <c r="V95" s="664"/>
      <c r="W95" s="64"/>
      <c r="X95" s="64"/>
      <c r="Y95" s="659" t="s">
        <v>49</v>
      </c>
      <c r="Z95" s="660"/>
      <c r="AA95" s="660"/>
      <c r="AB95" s="660"/>
      <c r="AC95" s="661"/>
      <c r="AD95" s="662">
        <f>COUNTIFS('Flex Funds offered during FY'!N28:N1016,"&gt;=1",'Flex Funds offered during FY'!D28:D1016,"Downs Syndrome")</f>
        <v>0</v>
      </c>
      <c r="AE95" s="663"/>
      <c r="AF95" s="663"/>
      <c r="AG95" s="663"/>
      <c r="AH95" s="664"/>
      <c r="AI95" s="64"/>
      <c r="AJ95" s="64"/>
      <c r="AK95" s="64"/>
      <c r="AL95" s="64"/>
      <c r="AM95" s="64"/>
      <c r="AN95" s="64"/>
    </row>
    <row r="96" spans="1:40" ht="30" customHeight="1" x14ac:dyDescent="0.25">
      <c r="A96" s="659" t="s">
        <v>47</v>
      </c>
      <c r="B96" s="660"/>
      <c r="C96" s="660"/>
      <c r="D96" s="660"/>
      <c r="E96" s="661"/>
      <c r="F96" s="662">
        <f>COUNTIFS('Flex Funds offered during FY'!U28:U5004,"YES",'Flex Funds offered during FY'!D28:D5004,"Hearing Impaired")</f>
        <v>0</v>
      </c>
      <c r="G96" s="663"/>
      <c r="H96" s="663"/>
      <c r="I96" s="663"/>
      <c r="J96" s="664"/>
      <c r="K96" s="64"/>
      <c r="L96" s="64"/>
      <c r="M96" s="659" t="s">
        <v>47</v>
      </c>
      <c r="N96" s="660"/>
      <c r="O96" s="660"/>
      <c r="P96" s="660"/>
      <c r="Q96" s="661"/>
      <c r="R96" s="662">
        <f>COUNTIFS('Flex Funds offered during FY'!M28:M1016,"&gt;=1",'Flex Funds offered during FY'!D28:D1016,"Hearing Impaired")</f>
        <v>0</v>
      </c>
      <c r="S96" s="663"/>
      <c r="T96" s="663"/>
      <c r="U96" s="663"/>
      <c r="V96" s="664"/>
      <c r="W96" s="64"/>
      <c r="X96" s="64"/>
      <c r="Y96" s="659" t="s">
        <v>47</v>
      </c>
      <c r="Z96" s="660"/>
      <c r="AA96" s="660"/>
      <c r="AB96" s="660"/>
      <c r="AC96" s="661"/>
      <c r="AD96" s="662">
        <f>COUNTIFS('Flex Funds offered during FY'!N28:N1016,"&gt;=1",'Flex Funds offered during FY'!D28:D1016,"Hearing Impaired")</f>
        <v>0</v>
      </c>
      <c r="AE96" s="663"/>
      <c r="AF96" s="663"/>
      <c r="AG96" s="663"/>
      <c r="AH96" s="664"/>
      <c r="AI96" s="64"/>
      <c r="AJ96" s="64"/>
      <c r="AK96" s="64"/>
      <c r="AL96" s="64"/>
      <c r="AM96" s="64"/>
      <c r="AN96" s="64"/>
    </row>
    <row r="97" spans="1:40" ht="30" customHeight="1" x14ac:dyDescent="0.25">
      <c r="A97" s="659" t="s">
        <v>43</v>
      </c>
      <c r="B97" s="660"/>
      <c r="C97" s="660"/>
      <c r="D97" s="660"/>
      <c r="E97" s="661"/>
      <c r="F97" s="662">
        <f>COUNTIFS('Flex Funds offered during FY'!U28:U5005,"YES",'Flex Funds offered during FY'!D28:D5005,"intellectual Disability")</f>
        <v>0</v>
      </c>
      <c r="G97" s="663"/>
      <c r="H97" s="663"/>
      <c r="I97" s="663"/>
      <c r="J97" s="664"/>
      <c r="K97" s="64"/>
      <c r="L97" s="64"/>
      <c r="M97" s="659" t="s">
        <v>43</v>
      </c>
      <c r="N97" s="660"/>
      <c r="O97" s="660"/>
      <c r="P97" s="660"/>
      <c r="Q97" s="661"/>
      <c r="R97" s="662">
        <f>COUNTIFS('Flex Funds offered during FY'!M28:M1016,"&gt;=1",'Flex Funds offered during FY'!D28:D1016,"Intellectual Disability")</f>
        <v>0</v>
      </c>
      <c r="S97" s="663"/>
      <c r="T97" s="663"/>
      <c r="U97" s="663"/>
      <c r="V97" s="664"/>
      <c r="W97" s="64"/>
      <c r="X97" s="64"/>
      <c r="Y97" s="659" t="s">
        <v>43</v>
      </c>
      <c r="Z97" s="660"/>
      <c r="AA97" s="660"/>
      <c r="AB97" s="660"/>
      <c r="AC97" s="661"/>
      <c r="AD97" s="662">
        <f>COUNTIFS('Flex Funds offered during FY'!N28:N1016,"&gt;=1",'Flex Funds offered during FY'!D28:D1016,"Intellectual Disability")</f>
        <v>0</v>
      </c>
      <c r="AE97" s="663"/>
      <c r="AF97" s="663"/>
      <c r="AG97" s="663"/>
      <c r="AH97" s="664"/>
      <c r="AI97" s="64"/>
      <c r="AJ97" s="64"/>
      <c r="AK97" s="64"/>
      <c r="AL97" s="64"/>
      <c r="AM97" s="64"/>
      <c r="AN97" s="64"/>
    </row>
    <row r="98" spans="1:40" ht="30" customHeight="1" x14ac:dyDescent="0.25">
      <c r="A98" s="659" t="s">
        <v>50</v>
      </c>
      <c r="B98" s="660"/>
      <c r="C98" s="660"/>
      <c r="D98" s="660"/>
      <c r="E98" s="661"/>
      <c r="F98" s="662">
        <f>COUNTIFS('Flex Funds offered during FY'!U28:U5006,"YES",'Flex Funds offered during FY'!D28:D5006,"Other Developmental Disability")</f>
        <v>0</v>
      </c>
      <c r="G98" s="663"/>
      <c r="H98" s="663"/>
      <c r="I98" s="663"/>
      <c r="J98" s="664"/>
      <c r="K98" s="64"/>
      <c r="L98" s="64"/>
      <c r="M98" s="659" t="s">
        <v>50</v>
      </c>
      <c r="N98" s="660"/>
      <c r="O98" s="660"/>
      <c r="P98" s="660"/>
      <c r="Q98" s="661"/>
      <c r="R98" s="662">
        <f>COUNTIFS('Flex Funds offered during FY'!M28:M1016,"&gt;=1",'Flex Funds offered during FY'!D28:D1016,"Other Developmental Disability")</f>
        <v>0</v>
      </c>
      <c r="S98" s="663"/>
      <c r="T98" s="663"/>
      <c r="U98" s="663"/>
      <c r="V98" s="664"/>
      <c r="W98" s="64"/>
      <c r="X98" s="64"/>
      <c r="Y98" s="659" t="s">
        <v>50</v>
      </c>
      <c r="Z98" s="660"/>
      <c r="AA98" s="660"/>
      <c r="AB98" s="660"/>
      <c r="AC98" s="661"/>
      <c r="AD98" s="662">
        <f>COUNTIFS('Flex Funds offered during FY'!N28:N1016,"&gt;=1",'Flex Funds offered during FY'!D28:D1016,"Other Developmental Disability")</f>
        <v>0</v>
      </c>
      <c r="AE98" s="663"/>
      <c r="AF98" s="663"/>
      <c r="AG98" s="663"/>
      <c r="AH98" s="664"/>
      <c r="AI98" s="64"/>
      <c r="AJ98" s="64"/>
      <c r="AK98" s="64"/>
      <c r="AL98" s="64"/>
      <c r="AM98" s="64"/>
      <c r="AN98" s="64"/>
    </row>
    <row r="99" spans="1:40" ht="30" customHeight="1" x14ac:dyDescent="0.25">
      <c r="A99" s="659" t="s">
        <v>46</v>
      </c>
      <c r="B99" s="660"/>
      <c r="C99" s="660"/>
      <c r="D99" s="660"/>
      <c r="E99" s="661"/>
      <c r="F99" s="662">
        <f>COUNTIFS('Flex Funds offered during FY'!U28:U5007,"YES",'Flex Funds offered during FY'!D28:D5007,"Traumatic Brain Injury")</f>
        <v>0</v>
      </c>
      <c r="G99" s="663"/>
      <c r="H99" s="663"/>
      <c r="I99" s="663"/>
      <c r="J99" s="664"/>
      <c r="K99" s="64"/>
      <c r="L99" s="64"/>
      <c r="M99" s="659" t="s">
        <v>46</v>
      </c>
      <c r="N99" s="660"/>
      <c r="O99" s="660"/>
      <c r="P99" s="660"/>
      <c r="Q99" s="661"/>
      <c r="R99" s="662">
        <f>COUNTIFS('Flex Funds offered during FY'!M28:M1016,"&gt;=1",'Flex Funds offered during FY'!D28:D1016,"Traumatic Brain Injury")</f>
        <v>0</v>
      </c>
      <c r="S99" s="663"/>
      <c r="T99" s="663"/>
      <c r="U99" s="663"/>
      <c r="V99" s="664"/>
      <c r="W99" s="64"/>
      <c r="X99" s="64"/>
      <c r="Y99" s="659" t="s">
        <v>46</v>
      </c>
      <c r="Z99" s="660"/>
      <c r="AA99" s="660"/>
      <c r="AB99" s="660"/>
      <c r="AC99" s="661"/>
      <c r="AD99" s="662">
        <f>COUNTIFS('Flex Funds offered during FY'!N28:N1016,"&gt;=1",'Flex Funds offered during FY'!D28:D1016,"Traumatic Brain Injury")</f>
        <v>0</v>
      </c>
      <c r="AE99" s="663"/>
      <c r="AF99" s="663"/>
      <c r="AG99" s="663"/>
      <c r="AH99" s="664"/>
      <c r="AI99" s="64"/>
      <c r="AJ99" s="64"/>
      <c r="AK99" s="64"/>
      <c r="AL99" s="64"/>
      <c r="AM99" s="64"/>
      <c r="AN99" s="64"/>
    </row>
    <row r="100" spans="1:40" ht="30" customHeight="1" x14ac:dyDescent="0.25">
      <c r="A100" s="659" t="s">
        <v>48</v>
      </c>
      <c r="B100" s="660"/>
      <c r="C100" s="660"/>
      <c r="D100" s="660"/>
      <c r="E100" s="661"/>
      <c r="F100" s="662">
        <f>COUNTIFS('Flex Funds offered during FY'!U28:U5008,"YES",'Flex Funds offered during FY'!D28:D5008,"Visually impaired")</f>
        <v>0</v>
      </c>
      <c r="G100" s="663"/>
      <c r="H100" s="663"/>
      <c r="I100" s="663"/>
      <c r="J100" s="664"/>
      <c r="K100" s="64"/>
      <c r="L100" s="64"/>
      <c r="M100" s="659" t="s">
        <v>48</v>
      </c>
      <c r="N100" s="660"/>
      <c r="O100" s="660"/>
      <c r="P100" s="660"/>
      <c r="Q100" s="661"/>
      <c r="R100" s="662">
        <f>COUNTIFS('Flex Funds offered during FY'!M28:M1016,"&gt;=1",'Flex Funds offered during FY'!D28:D1016,"Visually Impaired")</f>
        <v>0</v>
      </c>
      <c r="S100" s="663"/>
      <c r="T100" s="663"/>
      <c r="U100" s="663"/>
      <c r="V100" s="664"/>
      <c r="W100" s="64"/>
      <c r="X100" s="64"/>
      <c r="Y100" s="659" t="s">
        <v>48</v>
      </c>
      <c r="Z100" s="660"/>
      <c r="AA100" s="660"/>
      <c r="AB100" s="660"/>
      <c r="AC100" s="661"/>
      <c r="AD100" s="662">
        <f>COUNTIFS('Flex Funds offered during FY'!N28:N1016,"&gt;=1",'Flex Funds offered during FY'!D28:D1016,"Visually Impaired")</f>
        <v>0</v>
      </c>
      <c r="AE100" s="663"/>
      <c r="AF100" s="663"/>
      <c r="AG100" s="663"/>
      <c r="AH100" s="664"/>
      <c r="AI100" s="64"/>
      <c r="AJ100" s="64"/>
      <c r="AK100" s="64"/>
      <c r="AL100" s="64"/>
      <c r="AM100" s="64"/>
      <c r="AN100" s="64"/>
    </row>
    <row r="101" spans="1:40" s="80" customFormat="1" ht="30" customHeight="1" x14ac:dyDescent="0.25">
      <c r="A101" s="629" t="s">
        <v>85</v>
      </c>
      <c r="B101" s="630"/>
      <c r="C101" s="630"/>
      <c r="D101" s="630"/>
      <c r="E101" s="631"/>
      <c r="F101" s="650">
        <f>SUM(F92:F100)</f>
        <v>0</v>
      </c>
      <c r="G101" s="651"/>
      <c r="H101" s="651"/>
      <c r="I101" s="651"/>
      <c r="J101" s="652"/>
      <c r="K101" s="64"/>
      <c r="L101" s="64"/>
      <c r="M101" s="629" t="s">
        <v>85</v>
      </c>
      <c r="N101" s="630"/>
      <c r="O101" s="630"/>
      <c r="P101" s="630"/>
      <c r="Q101" s="631"/>
      <c r="R101" s="650">
        <f>SUM(R92:R100)</f>
        <v>0</v>
      </c>
      <c r="S101" s="651"/>
      <c r="T101" s="651"/>
      <c r="U101" s="651"/>
      <c r="V101" s="652"/>
      <c r="W101" s="64"/>
      <c r="X101" s="64"/>
      <c r="Y101" s="629" t="s">
        <v>85</v>
      </c>
      <c r="Z101" s="630"/>
      <c r="AA101" s="630"/>
      <c r="AB101" s="630"/>
      <c r="AC101" s="631"/>
      <c r="AD101" s="632">
        <f>SUM(AD92:AD100)</f>
        <v>0</v>
      </c>
      <c r="AE101" s="633"/>
      <c r="AF101" s="633"/>
      <c r="AG101" s="633"/>
      <c r="AH101" s="634"/>
      <c r="AI101" s="64"/>
      <c r="AJ101" s="64"/>
      <c r="AK101" s="64"/>
      <c r="AL101" s="64"/>
      <c r="AM101" s="64"/>
      <c r="AN101" s="64"/>
    </row>
    <row r="102" spans="1:40" ht="30" customHeight="1" x14ac:dyDescent="0.25">
      <c r="A102" s="635" t="s">
        <v>295</v>
      </c>
      <c r="B102" s="635"/>
      <c r="C102" s="635"/>
      <c r="D102" s="635"/>
      <c r="E102" s="635"/>
      <c r="F102" s="636" t="s">
        <v>409</v>
      </c>
      <c r="G102" s="637"/>
      <c r="H102" s="637"/>
      <c r="I102" s="637"/>
      <c r="J102" s="638"/>
      <c r="K102" s="64"/>
      <c r="L102" s="64"/>
      <c r="M102" s="635" t="s">
        <v>474</v>
      </c>
      <c r="N102" s="635"/>
      <c r="O102" s="635"/>
      <c r="P102" s="635"/>
      <c r="Q102" s="635"/>
      <c r="R102" s="636" t="s">
        <v>409</v>
      </c>
      <c r="S102" s="637"/>
      <c r="T102" s="637"/>
      <c r="U102" s="637"/>
      <c r="V102" s="638"/>
      <c r="W102" s="64"/>
      <c r="X102" s="64"/>
      <c r="Y102" s="635" t="s">
        <v>475</v>
      </c>
      <c r="Z102" s="635"/>
      <c r="AA102" s="635"/>
      <c r="AB102" s="635"/>
      <c r="AC102" s="635"/>
      <c r="AD102" s="636" t="s">
        <v>410</v>
      </c>
      <c r="AE102" s="637"/>
      <c r="AF102" s="637"/>
      <c r="AG102" s="637"/>
      <c r="AH102" s="638"/>
      <c r="AI102" s="64"/>
      <c r="AJ102" s="64"/>
      <c r="AK102" s="64"/>
      <c r="AL102" s="64"/>
      <c r="AM102" s="64"/>
      <c r="AN102" s="64"/>
    </row>
    <row r="103" spans="1:40" ht="30" customHeight="1" x14ac:dyDescent="0.25">
      <c r="A103" s="639" t="s">
        <v>290</v>
      </c>
      <c r="B103" s="640"/>
      <c r="C103" s="640"/>
      <c r="D103" s="640"/>
      <c r="E103" s="641"/>
      <c r="F103" s="642">
        <f>COUNTIFS('Flex Funds offered during FY'!U28:U5008,"YES",'Flex Funds offered during FY'!F28:F5008,"MH")</f>
        <v>0</v>
      </c>
      <c r="G103" s="643"/>
      <c r="H103" s="643"/>
      <c r="I103" s="643"/>
      <c r="J103" s="644"/>
      <c r="K103" s="64"/>
      <c r="L103" s="64"/>
      <c r="M103" s="639" t="s">
        <v>290</v>
      </c>
      <c r="N103" s="640"/>
      <c r="O103" s="640"/>
      <c r="P103" s="640"/>
      <c r="Q103" s="641"/>
      <c r="R103" s="642">
        <f>COUNTIFS('Flex Funds offered during FY'!M28:M1016,"&gt;=1",'Flex Funds offered during FY'!F28:F1016,"MH")</f>
        <v>0</v>
      </c>
      <c r="S103" s="643"/>
      <c r="T103" s="643"/>
      <c r="U103" s="643"/>
      <c r="V103" s="644"/>
      <c r="W103" s="64"/>
      <c r="X103" s="64"/>
      <c r="Y103" s="639" t="s">
        <v>290</v>
      </c>
      <c r="Z103" s="640"/>
      <c r="AA103" s="640"/>
      <c r="AB103" s="640"/>
      <c r="AC103" s="641"/>
      <c r="AD103" s="642">
        <f>COUNTIFS('Flex Funds offered during FY'!N28:N1016,"&gt;=1",'Flex Funds offered during FY'!F28:F1016,"MH")</f>
        <v>0</v>
      </c>
      <c r="AE103" s="643"/>
      <c r="AF103" s="643"/>
      <c r="AG103" s="643"/>
      <c r="AH103" s="644"/>
      <c r="AI103" s="64"/>
      <c r="AJ103" s="64"/>
      <c r="AK103" s="64"/>
      <c r="AL103" s="64"/>
      <c r="AM103" s="64"/>
      <c r="AN103" s="64"/>
    </row>
    <row r="104" spans="1:40" ht="30" customHeight="1" x14ac:dyDescent="0.25">
      <c r="A104" s="639" t="s">
        <v>291</v>
      </c>
      <c r="B104" s="640"/>
      <c r="C104" s="640"/>
      <c r="D104" s="640"/>
      <c r="E104" s="641"/>
      <c r="F104" s="642">
        <f>COUNTIFS('Flex Funds offered during FY'!U28:U5008,"YES",'Flex Funds offered during FY'!F28:F5008,"SUD")</f>
        <v>0</v>
      </c>
      <c r="G104" s="643"/>
      <c r="H104" s="643"/>
      <c r="I104" s="643"/>
      <c r="J104" s="644"/>
      <c r="K104" s="64"/>
      <c r="L104" s="64"/>
      <c r="M104" s="639" t="s">
        <v>291</v>
      </c>
      <c r="N104" s="640"/>
      <c r="O104" s="640"/>
      <c r="P104" s="640"/>
      <c r="Q104" s="641"/>
      <c r="R104" s="642">
        <f>COUNTIFS('Flex Funds offered during FY'!M28:M1016,"&gt;=1",'Flex Funds offered during FY'!F28:F1016,"SUD")</f>
        <v>0</v>
      </c>
      <c r="S104" s="643"/>
      <c r="T104" s="643"/>
      <c r="U104" s="643"/>
      <c r="V104" s="644"/>
      <c r="W104" s="64"/>
      <c r="X104" s="64"/>
      <c r="Y104" s="639" t="s">
        <v>291</v>
      </c>
      <c r="Z104" s="640"/>
      <c r="AA104" s="640"/>
      <c r="AB104" s="640"/>
      <c r="AC104" s="641"/>
      <c r="AD104" s="642">
        <f>COUNTIFS('Flex Funds offered during FY'!N28:N1016,"&gt;=1",'Flex Funds offered during FY'!F28:F1016,"SUD")</f>
        <v>0</v>
      </c>
      <c r="AE104" s="643"/>
      <c r="AF104" s="643"/>
      <c r="AG104" s="643"/>
      <c r="AH104" s="644"/>
      <c r="AI104" s="64"/>
      <c r="AJ104" s="64"/>
      <c r="AK104" s="64"/>
      <c r="AL104" s="64"/>
      <c r="AM104" s="64"/>
      <c r="AN104" s="64"/>
    </row>
    <row r="105" spans="1:40" ht="30" customHeight="1" x14ac:dyDescent="0.25">
      <c r="A105" s="653" t="s">
        <v>85</v>
      </c>
      <c r="B105" s="654"/>
      <c r="C105" s="654"/>
      <c r="D105" s="654"/>
      <c r="E105" s="655"/>
      <c r="F105" s="816">
        <f>SUM(F103:F104)</f>
        <v>0</v>
      </c>
      <c r="G105" s="817"/>
      <c r="H105" s="817"/>
      <c r="I105" s="817"/>
      <c r="J105" s="818"/>
      <c r="K105" s="64"/>
      <c r="L105" s="64"/>
      <c r="M105" s="653" t="s">
        <v>85</v>
      </c>
      <c r="N105" s="654"/>
      <c r="O105" s="654"/>
      <c r="P105" s="654"/>
      <c r="Q105" s="655"/>
      <c r="R105" s="816">
        <f>SUM(R103:R104)</f>
        <v>0</v>
      </c>
      <c r="S105" s="817"/>
      <c r="T105" s="817"/>
      <c r="U105" s="817"/>
      <c r="V105" s="818"/>
      <c r="W105" s="64"/>
      <c r="X105" s="64"/>
      <c r="Y105" s="653" t="s">
        <v>85</v>
      </c>
      <c r="Z105" s="654"/>
      <c r="AA105" s="654"/>
      <c r="AB105" s="654"/>
      <c r="AC105" s="655"/>
      <c r="AD105" s="668">
        <f>SUM(AD103:AD104)</f>
        <v>0</v>
      </c>
      <c r="AE105" s="669"/>
      <c r="AF105" s="669"/>
      <c r="AG105" s="669"/>
      <c r="AH105" s="670"/>
      <c r="AI105" s="64"/>
      <c r="AJ105" s="64"/>
      <c r="AK105" s="64"/>
      <c r="AL105" s="64"/>
      <c r="AM105" s="64"/>
      <c r="AN105" s="64"/>
    </row>
    <row r="106" spans="1:40" ht="30" customHeight="1" x14ac:dyDescent="0.25">
      <c r="A106" s="645" t="s">
        <v>332</v>
      </c>
      <c r="B106" s="646"/>
      <c r="C106" s="646"/>
      <c r="D106" s="646"/>
      <c r="E106" s="647"/>
      <c r="F106" s="648">
        <f>F101+F105</f>
        <v>0</v>
      </c>
      <c r="G106" s="648"/>
      <c r="H106" s="648"/>
      <c r="I106" s="648"/>
      <c r="J106" s="648"/>
      <c r="K106" s="64"/>
      <c r="L106" s="64"/>
      <c r="M106" s="645" t="s">
        <v>302</v>
      </c>
      <c r="N106" s="646"/>
      <c r="O106" s="646"/>
      <c r="P106" s="646"/>
      <c r="Q106" s="647"/>
      <c r="R106" s="648">
        <f>R101+R105</f>
        <v>0</v>
      </c>
      <c r="S106" s="648"/>
      <c r="T106" s="648"/>
      <c r="U106" s="648"/>
      <c r="V106" s="648"/>
      <c r="W106" s="64"/>
      <c r="X106" s="64"/>
      <c r="Y106" s="645" t="s">
        <v>303</v>
      </c>
      <c r="Z106" s="646"/>
      <c r="AA106" s="646"/>
      <c r="AB106" s="646"/>
      <c r="AC106" s="647"/>
      <c r="AD106" s="648">
        <f>AD101+AD105</f>
        <v>0</v>
      </c>
      <c r="AE106" s="648"/>
      <c r="AF106" s="648"/>
      <c r="AG106" s="648"/>
      <c r="AH106" s="648"/>
      <c r="AI106" s="64"/>
      <c r="AJ106" s="64"/>
      <c r="AK106" s="64"/>
      <c r="AL106" s="64"/>
      <c r="AM106" s="64"/>
      <c r="AN106" s="64"/>
    </row>
    <row r="107" spans="1:40" ht="30" customHeight="1"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row>
    <row r="108" spans="1:40" ht="30" customHeight="1"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row>
    <row r="109" spans="1:40" ht="30" customHeight="1" x14ac:dyDescent="0.35">
      <c r="A109" s="665" t="s">
        <v>333</v>
      </c>
      <c r="B109" s="666"/>
      <c r="C109" s="666"/>
      <c r="D109" s="666"/>
      <c r="E109" s="667"/>
      <c r="F109" s="632" t="s">
        <v>4</v>
      </c>
      <c r="G109" s="633"/>
      <c r="H109" s="633"/>
      <c r="I109" s="633"/>
      <c r="J109" s="634"/>
      <c r="K109" s="64"/>
      <c r="L109" s="64"/>
      <c r="M109" s="613" t="s">
        <v>379</v>
      </c>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5"/>
      <c r="AJ109" s="64"/>
      <c r="AK109" s="64"/>
      <c r="AL109" s="64"/>
      <c r="AM109" s="64"/>
      <c r="AN109" s="64"/>
    </row>
    <row r="110" spans="1:40" ht="30" customHeight="1" x14ac:dyDescent="0.25">
      <c r="A110" s="659" t="s">
        <v>42</v>
      </c>
      <c r="B110" s="660"/>
      <c r="C110" s="660"/>
      <c r="D110" s="660"/>
      <c r="E110" s="661"/>
      <c r="F110" s="662">
        <f>COUNTIFS('Flex Funds offered during FY'!I28:I1988,"&lt;=0",'Flex Funds offered during FY'!D28:D1988,"Autism Spectrum Disorder")</f>
        <v>0</v>
      </c>
      <c r="G110" s="663"/>
      <c r="H110" s="663"/>
      <c r="I110" s="663"/>
      <c r="J110" s="664"/>
      <c r="K110" s="64"/>
      <c r="L110" s="64"/>
      <c r="M110" s="626" t="s">
        <v>375</v>
      </c>
      <c r="N110" s="626"/>
      <c r="O110" s="626"/>
      <c r="P110" s="626"/>
      <c r="Q110" s="626"/>
      <c r="R110" s="626"/>
      <c r="S110" s="627" t="s">
        <v>376</v>
      </c>
      <c r="T110" s="627"/>
      <c r="U110" s="627"/>
      <c r="V110" s="627"/>
      <c r="W110" s="627"/>
      <c r="X110" s="627"/>
      <c r="Y110" s="627"/>
      <c r="Z110" s="627" t="s">
        <v>377</v>
      </c>
      <c r="AA110" s="627"/>
      <c r="AB110" s="627"/>
      <c r="AC110" s="627"/>
      <c r="AD110" s="627"/>
      <c r="AE110" s="627"/>
      <c r="AF110" s="627"/>
      <c r="AG110" s="627" t="s">
        <v>378</v>
      </c>
      <c r="AH110" s="627"/>
      <c r="AI110" s="627"/>
      <c r="AJ110" s="64"/>
      <c r="AK110" s="64"/>
      <c r="AL110" s="64"/>
      <c r="AM110" s="64"/>
      <c r="AN110" s="64"/>
    </row>
    <row r="111" spans="1:40" ht="30" customHeight="1" x14ac:dyDescent="0.25">
      <c r="A111" s="659" t="s">
        <v>45</v>
      </c>
      <c r="B111" s="660"/>
      <c r="C111" s="660"/>
      <c r="D111" s="660"/>
      <c r="E111" s="661"/>
      <c r="F111" s="662">
        <f>COUNTIFS('Flex Funds offered during FY'!I28:I1988,"&lt;=0",'Flex Funds offered during FY'!D28:D1988, "Cerebral Palsy")</f>
        <v>0</v>
      </c>
      <c r="G111" s="663"/>
      <c r="H111" s="663"/>
      <c r="I111" s="663"/>
      <c r="J111" s="664"/>
      <c r="K111" s="64"/>
      <c r="L111" s="64"/>
      <c r="M111" s="616" t="s">
        <v>369</v>
      </c>
      <c r="N111" s="616"/>
      <c r="O111" s="616"/>
      <c r="P111" s="616"/>
      <c r="Q111" s="616"/>
      <c r="R111" s="616"/>
      <c r="S111" s="628">
        <f>SUMIF('Events Attended Provided'!D14:D1812,"Training Attended",'Events Attended Provided'!Y14:Y1812)</f>
        <v>1</v>
      </c>
      <c r="T111" s="628"/>
      <c r="U111" s="628"/>
      <c r="V111" s="628"/>
      <c r="W111" s="628"/>
      <c r="X111" s="628"/>
      <c r="Y111" s="628"/>
      <c r="Z111" s="618">
        <f>SUMIF('Events Attended Provided'!D14:D1812,"Training Attended",'Events Attended Provided'!AB14:AB1812)</f>
        <v>1</v>
      </c>
      <c r="AA111" s="618"/>
      <c r="AB111" s="618"/>
      <c r="AC111" s="618"/>
      <c r="AD111" s="618"/>
      <c r="AE111" s="618"/>
      <c r="AF111" s="618"/>
      <c r="AG111" s="619">
        <f>SUM(S111:AF111)</f>
        <v>2</v>
      </c>
      <c r="AH111" s="619"/>
      <c r="AI111" s="619"/>
      <c r="AJ111" s="64"/>
      <c r="AK111" s="64"/>
      <c r="AL111" s="64"/>
      <c r="AM111" s="64"/>
      <c r="AN111" s="64"/>
    </row>
    <row r="112" spans="1:40" ht="30" customHeight="1" x14ac:dyDescent="0.25">
      <c r="A112" s="659" t="s">
        <v>44</v>
      </c>
      <c r="B112" s="660"/>
      <c r="C112" s="660"/>
      <c r="D112" s="660"/>
      <c r="E112" s="661"/>
      <c r="F112" s="662">
        <f>COUNTIFS('Flex Funds offered during FY'!I28:I1988,"&lt;=0",'Flex Funds offered during FY'!D28:D1988,"Developmental Delay")</f>
        <v>0</v>
      </c>
      <c r="G112" s="663"/>
      <c r="H112" s="663"/>
      <c r="I112" s="663"/>
      <c r="J112" s="664"/>
      <c r="K112" s="64"/>
      <c r="L112" s="64"/>
      <c r="M112" s="616" t="s">
        <v>370</v>
      </c>
      <c r="N112" s="616"/>
      <c r="O112" s="616"/>
      <c r="P112" s="616"/>
      <c r="Q112" s="616"/>
      <c r="R112" s="616"/>
      <c r="S112" s="617">
        <f>SUMIF('Events Attended Provided'!D14:D1812,"Training Provided",'Events Attended Provided'!Y14:Y1812)</f>
        <v>1</v>
      </c>
      <c r="T112" s="617"/>
      <c r="U112" s="617"/>
      <c r="V112" s="617"/>
      <c r="W112" s="617"/>
      <c r="X112" s="617"/>
      <c r="Y112" s="617"/>
      <c r="Z112" s="618">
        <f>SUMIF('Events Attended Provided'!D14:D1812,"Training Provided",'Events Attended Provided'!AB14:AB1812)</f>
        <v>1</v>
      </c>
      <c r="AA112" s="618"/>
      <c r="AB112" s="618"/>
      <c r="AC112" s="618"/>
      <c r="AD112" s="618"/>
      <c r="AE112" s="618"/>
      <c r="AF112" s="618"/>
      <c r="AG112" s="619">
        <f>SUM(S112:AF112)</f>
        <v>2</v>
      </c>
      <c r="AH112" s="619"/>
      <c r="AI112" s="619"/>
      <c r="AJ112" s="64"/>
      <c r="AK112" s="64"/>
      <c r="AL112" s="64"/>
      <c r="AM112" s="64"/>
      <c r="AN112" s="64"/>
    </row>
    <row r="113" spans="1:40" ht="30" customHeight="1" x14ac:dyDescent="0.25">
      <c r="A113" s="659" t="s">
        <v>49</v>
      </c>
      <c r="B113" s="660"/>
      <c r="C113" s="660"/>
      <c r="D113" s="660"/>
      <c r="E113" s="661"/>
      <c r="F113" s="662">
        <f>COUNTIFS('Flex Funds offered during FY'!I28:I1988,"&lt;=0",'Flex Funds offered during FY'!D28:D1988,"Downs Syndrome")</f>
        <v>0</v>
      </c>
      <c r="G113" s="663"/>
      <c r="H113" s="663"/>
      <c r="I113" s="663"/>
      <c r="J113" s="664"/>
      <c r="K113" s="64"/>
      <c r="L113" s="64"/>
      <c r="M113" s="616" t="s">
        <v>371</v>
      </c>
      <c r="N113" s="616"/>
      <c r="O113" s="616"/>
      <c r="P113" s="616"/>
      <c r="Q113" s="616"/>
      <c r="R113" s="616"/>
      <c r="S113" s="617">
        <f>SUMIF('Events Attended Provided'!D14:D1812,"Cross Planning Initiative",'Events Attended Provided'!Y14:Y1812)</f>
        <v>1</v>
      </c>
      <c r="T113" s="617"/>
      <c r="U113" s="617"/>
      <c r="V113" s="617"/>
      <c r="W113" s="617"/>
      <c r="X113" s="617"/>
      <c r="Y113" s="617"/>
      <c r="Z113" s="618">
        <f>SUMIF('Events Attended Provided'!D14:D1812,"Cross Planning Initiative",'Events Attended Provided'!AB14:AB1812)</f>
        <v>1</v>
      </c>
      <c r="AA113" s="618"/>
      <c r="AB113" s="618"/>
      <c r="AC113" s="618"/>
      <c r="AD113" s="618"/>
      <c r="AE113" s="618"/>
      <c r="AF113" s="618"/>
      <c r="AG113" s="619">
        <f>SUM(S113:AF113)</f>
        <v>2</v>
      </c>
      <c r="AH113" s="619"/>
      <c r="AI113" s="619"/>
      <c r="AJ113" s="64"/>
      <c r="AK113" s="64"/>
      <c r="AL113" s="64"/>
      <c r="AM113" s="64"/>
      <c r="AN113" s="64"/>
    </row>
    <row r="114" spans="1:40" ht="30" customHeight="1" x14ac:dyDescent="0.25">
      <c r="A114" s="659" t="s">
        <v>47</v>
      </c>
      <c r="B114" s="660"/>
      <c r="C114" s="660"/>
      <c r="D114" s="660"/>
      <c r="E114" s="661"/>
      <c r="F114" s="662">
        <f>COUNTIFS('Flex Funds offered during FY'!I28:I1988,"&lt;=0",'Flex Funds offered during FY'!D28:D1988,"Hearing Impaired")</f>
        <v>0</v>
      </c>
      <c r="G114" s="663"/>
      <c r="H114" s="663"/>
      <c r="I114" s="663"/>
      <c r="J114" s="664"/>
      <c r="K114" s="64"/>
      <c r="L114" s="64"/>
      <c r="M114" s="616" t="s">
        <v>372</v>
      </c>
      <c r="N114" s="616"/>
      <c r="O114" s="616"/>
      <c r="P114" s="616"/>
      <c r="Q114" s="616"/>
      <c r="R114" s="616"/>
      <c r="S114" s="617">
        <f>SUMIF('Events Attended Provided'!D14:D1812,"Outreach Activity",'Events Attended Provided'!Y14:Y1812)</f>
        <v>1</v>
      </c>
      <c r="T114" s="617"/>
      <c r="U114" s="617"/>
      <c r="V114" s="617"/>
      <c r="W114" s="617"/>
      <c r="X114" s="617"/>
      <c r="Y114" s="617"/>
      <c r="Z114" s="618">
        <f>SUMIF('Events Attended Provided'!D14:D1812,"Outreach Activity",'Events Attended Provided'!AB14:AB1812)</f>
        <v>1</v>
      </c>
      <c r="AA114" s="618"/>
      <c r="AB114" s="618"/>
      <c r="AC114" s="618"/>
      <c r="AD114" s="618"/>
      <c r="AE114" s="618"/>
      <c r="AF114" s="618"/>
      <c r="AG114" s="619">
        <f>SUM(S114:AF114)</f>
        <v>2</v>
      </c>
      <c r="AH114" s="619"/>
      <c r="AI114" s="619"/>
      <c r="AJ114" s="64"/>
      <c r="AK114" s="64"/>
      <c r="AL114" s="64"/>
      <c r="AM114" s="64"/>
      <c r="AN114" s="64"/>
    </row>
    <row r="115" spans="1:40" ht="30" customHeight="1" x14ac:dyDescent="0.25">
      <c r="A115" s="659" t="s">
        <v>43</v>
      </c>
      <c r="B115" s="660"/>
      <c r="C115" s="660"/>
      <c r="D115" s="660"/>
      <c r="E115" s="661"/>
      <c r="F115" s="662">
        <f>COUNTIFS('Flex Funds offered during FY'!I28:I1988,"&lt;=0",'Flex Funds offered during FY'!D28:D1988,"Intellectual Disability")</f>
        <v>0</v>
      </c>
      <c r="G115" s="663"/>
      <c r="H115" s="663"/>
      <c r="I115" s="663"/>
      <c r="J115" s="664"/>
      <c r="K115" s="64"/>
      <c r="L115" s="64"/>
      <c r="M115" s="616" t="s">
        <v>373</v>
      </c>
      <c r="N115" s="616"/>
      <c r="O115" s="616"/>
      <c r="P115" s="616"/>
      <c r="Q115" s="616"/>
      <c r="R115" s="616"/>
      <c r="S115" s="617">
        <f>SUMIF('Events Attended Provided'!D14:D1812,"Other (List)",'Events Attended Provided'!Y14:Y1812)</f>
        <v>1</v>
      </c>
      <c r="T115" s="617"/>
      <c r="U115" s="617"/>
      <c r="V115" s="617"/>
      <c r="W115" s="617"/>
      <c r="X115" s="617"/>
      <c r="Y115" s="617"/>
      <c r="Z115" s="618">
        <f>SUMIF('Events Attended Provided'!D14:D1812,"Other (List)",'Events Attended Provided'!AB14:AB1812)</f>
        <v>1</v>
      </c>
      <c r="AA115" s="618"/>
      <c r="AB115" s="618"/>
      <c r="AC115" s="618"/>
      <c r="AD115" s="618"/>
      <c r="AE115" s="618"/>
      <c r="AF115" s="618"/>
      <c r="AG115" s="619">
        <f>SUM(S115:AF115)</f>
        <v>2</v>
      </c>
      <c r="AH115" s="619"/>
      <c r="AI115" s="619"/>
      <c r="AJ115" s="64"/>
      <c r="AK115" s="64"/>
      <c r="AL115" s="64"/>
      <c r="AM115" s="64"/>
      <c r="AN115" s="64"/>
    </row>
    <row r="116" spans="1:40" ht="30" customHeight="1" x14ac:dyDescent="0.25">
      <c r="A116" s="659" t="s">
        <v>50</v>
      </c>
      <c r="B116" s="660"/>
      <c r="C116" s="660"/>
      <c r="D116" s="660"/>
      <c r="E116" s="661"/>
      <c r="F116" s="662">
        <f>COUNTIFS('Flex Funds offered during FY'!I28:I1988,"&lt;=0",'Flex Funds offered during FY'!D28:D1988,"Other Developmental Disability")</f>
        <v>0</v>
      </c>
      <c r="G116" s="663"/>
      <c r="H116" s="663"/>
      <c r="I116" s="663"/>
      <c r="J116" s="6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row>
    <row r="117" spans="1:40" ht="30" customHeight="1" x14ac:dyDescent="0.25">
      <c r="A117" s="659" t="s">
        <v>46</v>
      </c>
      <c r="B117" s="660"/>
      <c r="C117" s="660"/>
      <c r="D117" s="660"/>
      <c r="E117" s="661"/>
      <c r="F117" s="662">
        <f>COUNTIFS('Flex Funds offered during FY'!I28:I1988,"&lt;=0",'Flex Funds offered during FY'!D28:D1988,"Traumatic Brain Injury")</f>
        <v>0</v>
      </c>
      <c r="G117" s="663"/>
      <c r="H117" s="663"/>
      <c r="I117" s="663"/>
      <c r="J117" s="6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row>
    <row r="118" spans="1:40" ht="30" customHeight="1" x14ac:dyDescent="0.25">
      <c r="A118" s="659" t="s">
        <v>48</v>
      </c>
      <c r="B118" s="660"/>
      <c r="C118" s="660"/>
      <c r="D118" s="660"/>
      <c r="E118" s="661"/>
      <c r="F118" s="662">
        <f>COUNTIFS('Flex Funds offered during FY'!I28:I1988,"&lt;=0",'Flex Funds offered during FY'!D28:D1988,"Visually Impaired")</f>
        <v>0</v>
      </c>
      <c r="G118" s="663"/>
      <c r="H118" s="663"/>
      <c r="I118" s="663"/>
      <c r="J118" s="6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row>
    <row r="119" spans="1:40" ht="30" customHeight="1" x14ac:dyDescent="0.25">
      <c r="A119" s="629" t="s">
        <v>85</v>
      </c>
      <c r="B119" s="630"/>
      <c r="C119" s="630"/>
      <c r="D119" s="630"/>
      <c r="E119" s="631"/>
      <c r="F119" s="650">
        <f>SUM(F110:F118)</f>
        <v>0</v>
      </c>
      <c r="G119" s="651"/>
      <c r="H119" s="651"/>
      <c r="I119" s="651"/>
      <c r="J119" s="652"/>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row>
    <row r="120" spans="1:40" ht="30" customHeight="1" x14ac:dyDescent="0.25">
      <c r="A120" s="635" t="s">
        <v>334</v>
      </c>
      <c r="B120" s="635"/>
      <c r="C120" s="635"/>
      <c r="D120" s="635"/>
      <c r="E120" s="635"/>
      <c r="F120" s="636" t="s">
        <v>4</v>
      </c>
      <c r="G120" s="637"/>
      <c r="H120" s="637"/>
      <c r="I120" s="637"/>
      <c r="J120" s="638"/>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row>
    <row r="121" spans="1:40" ht="30" customHeight="1" x14ac:dyDescent="0.25">
      <c r="A121" s="639" t="s">
        <v>290</v>
      </c>
      <c r="B121" s="640"/>
      <c r="C121" s="640"/>
      <c r="D121" s="640"/>
      <c r="E121" s="641"/>
      <c r="F121" s="642">
        <f>COUNTIFS('Flex Funds offered during FY'!I28:I1988,"&lt;=0",'Flex Funds offered during FY'!F28:F1988,"MH")</f>
        <v>0</v>
      </c>
      <c r="G121" s="643"/>
      <c r="H121" s="643"/>
      <c r="I121" s="643"/>
      <c r="J121" s="64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row>
    <row r="122" spans="1:40" ht="30" customHeight="1" x14ac:dyDescent="0.25">
      <c r="A122" s="639" t="s">
        <v>291</v>
      </c>
      <c r="B122" s="640"/>
      <c r="C122" s="640"/>
      <c r="D122" s="640"/>
      <c r="E122" s="641"/>
      <c r="F122" s="642">
        <f>COUNTIFS('Flex Funds offered during FY'!I28:I1988,"&lt;=0",'Flex Funds offered during FY'!F28:F1988,"SUD")</f>
        <v>0</v>
      </c>
      <c r="G122" s="643"/>
      <c r="H122" s="643"/>
      <c r="I122" s="643"/>
      <c r="J122" s="64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row>
    <row r="123" spans="1:40" ht="30" customHeight="1" x14ac:dyDescent="0.35">
      <c r="A123" s="653" t="s">
        <v>85</v>
      </c>
      <c r="B123" s="654"/>
      <c r="C123" s="654"/>
      <c r="D123" s="654"/>
      <c r="E123" s="655"/>
      <c r="F123" s="656">
        <f>SUM(F121:F122)</f>
        <v>0</v>
      </c>
      <c r="G123" s="657"/>
      <c r="H123" s="657"/>
      <c r="I123" s="657"/>
      <c r="J123" s="658"/>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row>
    <row r="124" spans="1:40" ht="30" customHeight="1" x14ac:dyDescent="0.25">
      <c r="A124" s="645" t="s">
        <v>332</v>
      </c>
      <c r="B124" s="646"/>
      <c r="C124" s="646"/>
      <c r="D124" s="646"/>
      <c r="E124" s="647"/>
      <c r="F124" s="649">
        <f>F119+F123</f>
        <v>0</v>
      </c>
      <c r="G124" s="649"/>
      <c r="H124" s="649"/>
      <c r="I124" s="649"/>
      <c r="J124" s="649"/>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row>
    <row r="125" spans="1:40" ht="30" customHeight="1"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row>
    <row r="126" spans="1:40" ht="30" customHeight="1"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row>
    <row r="127" spans="1:40" ht="30" customHeight="1"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row>
    <row r="128" spans="1:40" ht="30" customHeight="1"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row>
    <row r="129" spans="1:40" ht="30" customHeight="1"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row>
    <row r="130" spans="1:40" ht="30" customHeight="1"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row>
    <row r="131" spans="1:40" ht="30" customHeight="1"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row>
    <row r="132" spans="1:40" ht="30" customHeight="1"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row>
    <row r="133" spans="1:40" ht="30" customHeight="1"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row>
    <row r="134" spans="1:40" ht="30" customHeight="1"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row>
    <row r="135" spans="1:40" ht="30" customHeight="1"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row>
    <row r="136" spans="1:40" ht="30" customHeight="1"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row>
    <row r="137" spans="1:40" ht="30" customHeight="1"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row>
    <row r="138" spans="1:40" ht="30" customHeight="1"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row>
    <row r="139" spans="1:40" ht="30" customHeight="1"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row>
    <row r="140" spans="1:40" ht="30" customHeight="1"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row>
    <row r="141" spans="1:4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row>
    <row r="142" spans="1:4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row>
    <row r="143" spans="1:4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row>
    <row r="144" spans="1:4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row>
    <row r="145" spans="1:4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row>
    <row r="146" spans="1:4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row>
    <row r="147" spans="1:4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row>
    <row r="148" spans="1:4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row>
    <row r="149" spans="1:4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row>
    <row r="150" spans="1:4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row>
    <row r="151" spans="1:4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row>
    <row r="152" spans="1:4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row>
    <row r="153" spans="1:4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row>
    <row r="154" spans="1:4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row>
    <row r="155" spans="1:4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row>
    <row r="156" spans="1:4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row>
    <row r="157" spans="1:4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row>
    <row r="158" spans="1:4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row>
    <row r="159" spans="1:4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row>
    <row r="160" spans="1:4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row>
    <row r="161" spans="1:4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row>
    <row r="162" spans="1:4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row>
    <row r="163" spans="1:4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row>
    <row r="164" spans="1:4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row>
    <row r="165" spans="1:4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row>
    <row r="166" spans="1:4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row>
    <row r="167" spans="1:4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row>
    <row r="168" spans="1:4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row>
    <row r="169" spans="1:4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row>
    <row r="170" spans="1:4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row>
    <row r="171" spans="1:4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row>
    <row r="172" spans="1:4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row>
    <row r="173" spans="1:4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row>
    <row r="174" spans="1:4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row>
    <row r="175" spans="1:4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row>
    <row r="176" spans="1:4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row>
    <row r="177" spans="1:4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row>
    <row r="178" spans="1:4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row>
    <row r="179" spans="1:4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row>
    <row r="180" spans="1:4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row>
    <row r="181" spans="1:4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row>
    <row r="182" spans="1:4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row>
    <row r="183" spans="1:4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row>
    <row r="184" spans="1:4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row>
    <row r="185" spans="1:4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row>
    <row r="186" spans="1:4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row>
    <row r="187" spans="1:4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row>
    <row r="188" spans="1:4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row>
    <row r="189" spans="1:4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row>
    <row r="190" spans="1:4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row>
    <row r="191" spans="1:40"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row>
    <row r="192" spans="1:40"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row>
    <row r="193" spans="1:40"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row>
    <row r="194" spans="1:40"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row>
    <row r="195" spans="1:40"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row>
    <row r="196" spans="1:40"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row>
    <row r="197" spans="1:40"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row>
    <row r="198" spans="1:40"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row>
    <row r="199" spans="1:40"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row>
    <row r="200" spans="1:40"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row>
    <row r="201" spans="1:40"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row>
    <row r="202" spans="1:40"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row>
    <row r="203" spans="1:40"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row>
    <row r="204" spans="1:40"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row>
    <row r="205" spans="1:40"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row>
    <row r="206" spans="1:40"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row>
    <row r="207" spans="1:40"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row>
    <row r="208" spans="1:40"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row>
    <row r="209" spans="1:40"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row>
    <row r="210" spans="1:40"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row>
    <row r="211" spans="1:40"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row>
    <row r="212" spans="1:40"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row>
    <row r="213" spans="1:40"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row>
    <row r="214" spans="1:40"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row>
    <row r="215" spans="1:40"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row>
    <row r="216" spans="1:40"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row>
    <row r="217" spans="1:40"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row>
    <row r="218" spans="1:40"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row>
    <row r="219" spans="1:40"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row>
    <row r="220" spans="1:40"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row>
    <row r="221" spans="1:40"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row>
    <row r="222" spans="1:40"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row>
    <row r="223" spans="1:40"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row>
    <row r="224" spans="1:40"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row>
    <row r="225" spans="1:40"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row>
    <row r="226" spans="1:40"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row>
    <row r="227" spans="1:40"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row>
    <row r="228" spans="1:40"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row>
    <row r="229" spans="1:40"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row>
    <row r="230" spans="1:40"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row>
    <row r="231" spans="1:40"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row>
    <row r="232" spans="1:40"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row>
    <row r="233" spans="1:40"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row>
    <row r="234" spans="1:40"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row>
    <row r="235" spans="1:40"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row>
    <row r="236" spans="1:40"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row>
    <row r="237" spans="1:40"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row>
    <row r="238" spans="1:40"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row>
    <row r="239" spans="1:40"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row>
    <row r="240" spans="1:40"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row>
    <row r="241" spans="1:40"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row>
    <row r="242" spans="1:40"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row>
    <row r="243" spans="1:40"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row>
    <row r="244" spans="1:40"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row>
    <row r="245" spans="1:40"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row>
    <row r="246" spans="1:40"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row>
    <row r="247" spans="1:40"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row>
    <row r="248" spans="1:40"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row>
    <row r="249" spans="1:40"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row>
    <row r="250" spans="1:40"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row>
    <row r="251" spans="1:40"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row>
    <row r="252" spans="1:40"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row>
    <row r="253" spans="1:40"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row>
    <row r="254" spans="1:40"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row>
    <row r="255" spans="1:40"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row>
    <row r="256" spans="1:40"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row>
    <row r="257" spans="1:40"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row>
    <row r="258" spans="1:40"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row>
    <row r="259" spans="1:40"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row>
    <row r="260" spans="1:40"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row>
    <row r="261" spans="1:40"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row>
    <row r="262" spans="1:40"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row>
    <row r="263" spans="1:40"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row>
    <row r="264" spans="1:40"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row>
    <row r="265" spans="1:40"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row>
    <row r="266" spans="1:40"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row>
    <row r="267" spans="1:40"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row>
    <row r="268" spans="1:40"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row>
    <row r="269" spans="1:40"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row>
    <row r="270" spans="1:40"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row>
    <row r="271" spans="1:40"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row>
    <row r="272" spans="1:40"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row>
    <row r="273" spans="1:40"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row>
    <row r="274" spans="1:40"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row>
    <row r="275" spans="1:40"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row>
    <row r="276" spans="1:40"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row>
    <row r="277" spans="1:40"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row>
    <row r="278" spans="1:40"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row>
    <row r="279" spans="1:40"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row>
    <row r="280" spans="1:40"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row>
    <row r="281" spans="1:40"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row>
    <row r="282" spans="1:40"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row>
    <row r="283" spans="1:40"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row>
    <row r="284" spans="1:40"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row>
    <row r="285" spans="1:40"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row>
    <row r="286" spans="1:40"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row>
    <row r="287" spans="1:40"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row>
    <row r="288" spans="1:40"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row>
    <row r="289" spans="1:40"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row>
    <row r="290" spans="1:40"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row>
    <row r="291" spans="1:40"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row>
    <row r="292" spans="1:40"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row>
    <row r="293" spans="1:40"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row>
    <row r="294" spans="1:40"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row>
    <row r="295" spans="1:40"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row>
    <row r="296" spans="1:40"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row>
    <row r="297" spans="1:40"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row>
    <row r="298" spans="1:40"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row>
    <row r="299" spans="1:40"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row>
    <row r="300" spans="1:40"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row>
    <row r="301" spans="1:40"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row>
    <row r="302" spans="1:40"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row>
    <row r="303" spans="1:40"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row>
    <row r="304" spans="1:40"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row>
    <row r="305" spans="1:40"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row>
    <row r="306" spans="1:40"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row>
    <row r="307" spans="1:40"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row>
    <row r="308" spans="1:40"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row>
    <row r="309" spans="1:40"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row>
    <row r="310" spans="1:40"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row>
    <row r="311" spans="1:40"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row>
    <row r="312" spans="1:40"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row>
    <row r="313" spans="1:40"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row>
    <row r="314" spans="1:40"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row>
    <row r="315" spans="1:40"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row>
    <row r="316" spans="1:40"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row>
    <row r="317" spans="1:40"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row>
    <row r="318" spans="1:40"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row>
    <row r="319" spans="1:40"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row>
    <row r="320" spans="1:40"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row>
    <row r="321" spans="1:40"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row>
    <row r="322" spans="1:40"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row>
    <row r="323" spans="1:40"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row>
    <row r="324" spans="1:40"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row>
    <row r="325" spans="1:40"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row>
  </sheetData>
  <sheetProtection algorithmName="SHA-512" hashValue="qyO9CQhqCfOp/X4PrbmImJdi+Y4cvtbJQNaiwLLGdGuT03AUHxHeXnklF/bC/mNtp/9UG2j/SBFGiy96sTp5xw==" saltValue="Yk1FHr1+ijzZgXf5a8Bqmw==" spinCount="100000" sheet="1" objects="1" scenarios="1"/>
  <mergeCells count="554">
    <mergeCell ref="A2:AK2"/>
    <mergeCell ref="M105:Q105"/>
    <mergeCell ref="R105:V105"/>
    <mergeCell ref="M100:Q100"/>
    <mergeCell ref="R100:V100"/>
    <mergeCell ref="M101:Q101"/>
    <mergeCell ref="R101:V101"/>
    <mergeCell ref="M102:Q102"/>
    <mergeCell ref="R102:V102"/>
    <mergeCell ref="M103:Q103"/>
    <mergeCell ref="R103:V103"/>
    <mergeCell ref="M104:Q104"/>
    <mergeCell ref="R104:V104"/>
    <mergeCell ref="F96:J96"/>
    <mergeCell ref="A102:E102"/>
    <mergeCell ref="A103:E103"/>
    <mergeCell ref="F103:J103"/>
    <mergeCell ref="A104:E104"/>
    <mergeCell ref="F104:J104"/>
    <mergeCell ref="A101:E101"/>
    <mergeCell ref="F101:J101"/>
    <mergeCell ref="A105:E105"/>
    <mergeCell ref="F105:J105"/>
    <mergeCell ref="F102:J102"/>
    <mergeCell ref="R96:V96"/>
    <mergeCell ref="M97:Q97"/>
    <mergeCell ref="R97:V97"/>
    <mergeCell ref="M98:Q98"/>
    <mergeCell ref="R98:V98"/>
    <mergeCell ref="M91:Q91"/>
    <mergeCell ref="R91:V91"/>
    <mergeCell ref="M92:Q92"/>
    <mergeCell ref="R92:V92"/>
    <mergeCell ref="M93:Q93"/>
    <mergeCell ref="R93:V93"/>
    <mergeCell ref="M94:Q94"/>
    <mergeCell ref="R94:V94"/>
    <mergeCell ref="M99:Q99"/>
    <mergeCell ref="R99:V99"/>
    <mergeCell ref="F98:J98"/>
    <mergeCell ref="A99:E99"/>
    <mergeCell ref="F99:J99"/>
    <mergeCell ref="A100:E100"/>
    <mergeCell ref="F100:J100"/>
    <mergeCell ref="A91:E91"/>
    <mergeCell ref="F91:J91"/>
    <mergeCell ref="A92:E92"/>
    <mergeCell ref="F92:J92"/>
    <mergeCell ref="A93:E93"/>
    <mergeCell ref="F93:J93"/>
    <mergeCell ref="A94:E94"/>
    <mergeCell ref="F94:J94"/>
    <mergeCell ref="A95:E95"/>
    <mergeCell ref="F95:J95"/>
    <mergeCell ref="A96:E96"/>
    <mergeCell ref="A97:E97"/>
    <mergeCell ref="A98:E98"/>
    <mergeCell ref="F97:J97"/>
    <mergeCell ref="M95:Q95"/>
    <mergeCell ref="R95:V95"/>
    <mergeCell ref="M96:Q96"/>
    <mergeCell ref="J9:O9"/>
    <mergeCell ref="P9:T9"/>
    <mergeCell ref="A10:AK10"/>
    <mergeCell ref="Q61:S61"/>
    <mergeCell ref="Q55:U55"/>
    <mergeCell ref="Q46:U46"/>
    <mergeCell ref="A1:AK1"/>
    <mergeCell ref="A4:AK4"/>
    <mergeCell ref="A5:I5"/>
    <mergeCell ref="J5:T5"/>
    <mergeCell ref="U5:X5"/>
    <mergeCell ref="Y5:AK5"/>
    <mergeCell ref="A6:I6"/>
    <mergeCell ref="J6:T6"/>
    <mergeCell ref="U6:X6"/>
    <mergeCell ref="Y6:AK6"/>
    <mergeCell ref="A7:I8"/>
    <mergeCell ref="J7:T8"/>
    <mergeCell ref="U7:X7"/>
    <mergeCell ref="Y7:AK7"/>
    <mergeCell ref="U8:X8"/>
    <mergeCell ref="Y8:AK8"/>
    <mergeCell ref="Z49:AB49"/>
    <mergeCell ref="F43:J43"/>
    <mergeCell ref="AC63:AE63"/>
    <mergeCell ref="AF63:AH63"/>
    <mergeCell ref="AC67:AE67"/>
    <mergeCell ref="AF67:AH67"/>
    <mergeCell ref="AI67:AK67"/>
    <mergeCell ref="AC68:AE68"/>
    <mergeCell ref="AF68:AH68"/>
    <mergeCell ref="AI68:AK68"/>
    <mergeCell ref="AC65:AE65"/>
    <mergeCell ref="AF59:AH59"/>
    <mergeCell ref="AI59:AK59"/>
    <mergeCell ref="AC60:AE60"/>
    <mergeCell ref="AF60:AH60"/>
    <mergeCell ref="AI60:AK60"/>
    <mergeCell ref="AC61:AE61"/>
    <mergeCell ref="AF61:AH61"/>
    <mergeCell ref="AI61:AK61"/>
    <mergeCell ref="AC62:AE62"/>
    <mergeCell ref="AC55:AE55"/>
    <mergeCell ref="AF55:AH55"/>
    <mergeCell ref="AI55:AK55"/>
    <mergeCell ref="AC70:AE70"/>
    <mergeCell ref="AF70:AH70"/>
    <mergeCell ref="AI70:AK70"/>
    <mergeCell ref="AC58:AE58"/>
    <mergeCell ref="AF58:AH58"/>
    <mergeCell ref="AI58:AK58"/>
    <mergeCell ref="AI63:AK63"/>
    <mergeCell ref="AC64:AE64"/>
    <mergeCell ref="AF64:AH64"/>
    <mergeCell ref="AI64:AK64"/>
    <mergeCell ref="AF65:AH65"/>
    <mergeCell ref="AI65:AK65"/>
    <mergeCell ref="AC66:AE66"/>
    <mergeCell ref="AF66:AH66"/>
    <mergeCell ref="AI66:AK66"/>
    <mergeCell ref="AC69:AE69"/>
    <mergeCell ref="AF69:AH69"/>
    <mergeCell ref="AI69:AK69"/>
    <mergeCell ref="AF62:AH62"/>
    <mergeCell ref="AI62:AK62"/>
    <mergeCell ref="AC59:AE59"/>
    <mergeCell ref="AC13:AK13"/>
    <mergeCell ref="A9:I9"/>
    <mergeCell ref="U9:X9"/>
    <mergeCell ref="Y9:AK9"/>
    <mergeCell ref="A11:AK11"/>
    <mergeCell ref="AE12:AK12"/>
    <mergeCell ref="AC57:AE57"/>
    <mergeCell ref="AF57:AH57"/>
    <mergeCell ref="AI57:AK57"/>
    <mergeCell ref="AC56:AE56"/>
    <mergeCell ref="AF56:AH56"/>
    <mergeCell ref="AI56:AK56"/>
    <mergeCell ref="AC53:AE53"/>
    <mergeCell ref="AF53:AH53"/>
    <mergeCell ref="AI53:AK53"/>
    <mergeCell ref="AC54:AE54"/>
    <mergeCell ref="AF54:AH54"/>
    <mergeCell ref="AI54:AK54"/>
    <mergeCell ref="AC51:AE51"/>
    <mergeCell ref="AF51:AH51"/>
    <mergeCell ref="AI51:AK51"/>
    <mergeCell ref="AC52:AE52"/>
    <mergeCell ref="AF52:AH52"/>
    <mergeCell ref="AI52:AK52"/>
    <mergeCell ref="Z73:AB73"/>
    <mergeCell ref="AC73:AE73"/>
    <mergeCell ref="AF73:AH73"/>
    <mergeCell ref="AI73:AK73"/>
    <mergeCell ref="AC71:AE71"/>
    <mergeCell ref="AF71:AH71"/>
    <mergeCell ref="AI71:AK71"/>
    <mergeCell ref="Z72:AB72"/>
    <mergeCell ref="AC72:AE72"/>
    <mergeCell ref="AF72:AH72"/>
    <mergeCell ref="AI72:AK72"/>
    <mergeCell ref="Z50:AB50"/>
    <mergeCell ref="AC50:AE50"/>
    <mergeCell ref="AF50:AH50"/>
    <mergeCell ref="AI50:AK50"/>
    <mergeCell ref="Z48:AB48"/>
    <mergeCell ref="AC48:AE48"/>
    <mergeCell ref="AF48:AH48"/>
    <mergeCell ref="AI48:AK48"/>
    <mergeCell ref="Z47:AB47"/>
    <mergeCell ref="AC47:AE47"/>
    <mergeCell ref="AF47:AH47"/>
    <mergeCell ref="AI47:AK47"/>
    <mergeCell ref="AI49:AK49"/>
    <mergeCell ref="AC49:AE49"/>
    <mergeCell ref="AF49:AH49"/>
    <mergeCell ref="Z46:AB46"/>
    <mergeCell ref="AC46:AE46"/>
    <mergeCell ref="AF46:AH46"/>
    <mergeCell ref="AI46:AK46"/>
    <mergeCell ref="Z35:AB35"/>
    <mergeCell ref="AC35:AE35"/>
    <mergeCell ref="AF35:AH35"/>
    <mergeCell ref="AI35:AK35"/>
    <mergeCell ref="AI40:AK40"/>
    <mergeCell ref="Z45:AB45"/>
    <mergeCell ref="AC45:AE45"/>
    <mergeCell ref="AF45:AH45"/>
    <mergeCell ref="AI45:AK45"/>
    <mergeCell ref="Z44:AB44"/>
    <mergeCell ref="AC44:AE44"/>
    <mergeCell ref="AF44:AH44"/>
    <mergeCell ref="AI44:AK44"/>
    <mergeCell ref="Z43:AB43"/>
    <mergeCell ref="AC43:AE43"/>
    <mergeCell ref="AF43:AH43"/>
    <mergeCell ref="AI43:AK43"/>
    <mergeCell ref="Z42:AB42"/>
    <mergeCell ref="AC42:AE42"/>
    <mergeCell ref="AF42:AH42"/>
    <mergeCell ref="AI42:AK42"/>
    <mergeCell ref="Z41:AB41"/>
    <mergeCell ref="AC41:AE41"/>
    <mergeCell ref="AF41:AH41"/>
    <mergeCell ref="AI41:AK41"/>
    <mergeCell ref="Z39:AB39"/>
    <mergeCell ref="AC39:AE39"/>
    <mergeCell ref="AF39:AH39"/>
    <mergeCell ref="AI39:AK39"/>
    <mergeCell ref="Z40:AB40"/>
    <mergeCell ref="AC40:AE40"/>
    <mergeCell ref="AF40:AH40"/>
    <mergeCell ref="Z37:AB37"/>
    <mergeCell ref="AC37:AE37"/>
    <mergeCell ref="AF37:AH37"/>
    <mergeCell ref="AI37:AK37"/>
    <mergeCell ref="Z38:AB38"/>
    <mergeCell ref="AC38:AE38"/>
    <mergeCell ref="AF38:AH38"/>
    <mergeCell ref="AI38:AK38"/>
    <mergeCell ref="Z36:AB36"/>
    <mergeCell ref="AC36:AE36"/>
    <mergeCell ref="AF36:AH36"/>
    <mergeCell ref="AI36:AK36"/>
    <mergeCell ref="Z26:AB26"/>
    <mergeCell ref="AC26:AE26"/>
    <mergeCell ref="AF26:AH26"/>
    <mergeCell ref="AI26:AK26"/>
    <mergeCell ref="Z27:AB27"/>
    <mergeCell ref="AC27:AE27"/>
    <mergeCell ref="AF27:AH27"/>
    <mergeCell ref="AI27:AK27"/>
    <mergeCell ref="Z34:AB34"/>
    <mergeCell ref="AC34:AE34"/>
    <mergeCell ref="AF34:AH34"/>
    <mergeCell ref="AI34:AK34"/>
    <mergeCell ref="Z32:AB32"/>
    <mergeCell ref="AC32:AE32"/>
    <mergeCell ref="AF32:AH32"/>
    <mergeCell ref="AI32:AK32"/>
    <mergeCell ref="Z33:AB33"/>
    <mergeCell ref="AC33:AE33"/>
    <mergeCell ref="AF33:AH33"/>
    <mergeCell ref="AI33:AK33"/>
    <mergeCell ref="Z31:AB31"/>
    <mergeCell ref="AC31:AE31"/>
    <mergeCell ref="AF31:AH31"/>
    <mergeCell ref="AI31:AK31"/>
    <mergeCell ref="Z30:AB30"/>
    <mergeCell ref="AC30:AE30"/>
    <mergeCell ref="AF30:AH30"/>
    <mergeCell ref="AI30:AK30"/>
    <mergeCell ref="Z28:AB28"/>
    <mergeCell ref="AC28:AE28"/>
    <mergeCell ref="AF28:AH28"/>
    <mergeCell ref="AI28:AK28"/>
    <mergeCell ref="Z29:AB29"/>
    <mergeCell ref="AC29:AE29"/>
    <mergeCell ref="AF29:AH29"/>
    <mergeCell ref="AI29:AK29"/>
    <mergeCell ref="Z25:AB25"/>
    <mergeCell ref="AC25:AE25"/>
    <mergeCell ref="AF25:AH25"/>
    <mergeCell ref="AI25:AK25"/>
    <mergeCell ref="Z24:AB24"/>
    <mergeCell ref="AC24:AE24"/>
    <mergeCell ref="AF24:AH24"/>
    <mergeCell ref="AI24:AK24"/>
    <mergeCell ref="Z23:AB23"/>
    <mergeCell ref="AC23:AE23"/>
    <mergeCell ref="AF23:AH23"/>
    <mergeCell ref="AI23:AK23"/>
    <mergeCell ref="Z19:AB19"/>
    <mergeCell ref="AC19:AE19"/>
    <mergeCell ref="AF19:AH19"/>
    <mergeCell ref="AI19:AK19"/>
    <mergeCell ref="Y16:AK16"/>
    <mergeCell ref="Y17:Y18"/>
    <mergeCell ref="Z17:AB18"/>
    <mergeCell ref="AC17:AE18"/>
    <mergeCell ref="AF17:AH18"/>
    <mergeCell ref="AI17:AK18"/>
    <mergeCell ref="Z22:AB22"/>
    <mergeCell ref="AC22:AE22"/>
    <mergeCell ref="AF22:AH22"/>
    <mergeCell ref="AI22:AK22"/>
    <mergeCell ref="Z21:AB21"/>
    <mergeCell ref="AC21:AE21"/>
    <mergeCell ref="AF21:AH21"/>
    <mergeCell ref="AI21:AK21"/>
    <mergeCell ref="Z20:AB20"/>
    <mergeCell ref="AC20:AE20"/>
    <mergeCell ref="AF20:AH20"/>
    <mergeCell ref="AI20:AK20"/>
    <mergeCell ref="Q54:U54"/>
    <mergeCell ref="M53:P53"/>
    <mergeCell ref="Q53:U53"/>
    <mergeCell ref="M55:P55"/>
    <mergeCell ref="G63:I63"/>
    <mergeCell ref="A61:F61"/>
    <mergeCell ref="G61:I61"/>
    <mergeCell ref="A62:F62"/>
    <mergeCell ref="G62:I62"/>
    <mergeCell ref="M58:P58"/>
    <mergeCell ref="Q58:S58"/>
    <mergeCell ref="M59:P59"/>
    <mergeCell ref="Q59:S59"/>
    <mergeCell ref="M60:P60"/>
    <mergeCell ref="Q60:S60"/>
    <mergeCell ref="M61:P61"/>
    <mergeCell ref="G53:I53"/>
    <mergeCell ref="A53:F53"/>
    <mergeCell ref="G54:I54"/>
    <mergeCell ref="G55:I55"/>
    <mergeCell ref="G56:I56"/>
    <mergeCell ref="G57:I57"/>
    <mergeCell ref="G58:I58"/>
    <mergeCell ref="G59:I59"/>
    <mergeCell ref="M41:O41"/>
    <mergeCell ref="P41:Q41"/>
    <mergeCell ref="M40:O40"/>
    <mergeCell ref="P40:Q40"/>
    <mergeCell ref="M39:O39"/>
    <mergeCell ref="P39:Q39"/>
    <mergeCell ref="M43:P43"/>
    <mergeCell ref="M32:Q32"/>
    <mergeCell ref="Q43:U43"/>
    <mergeCell ref="P33:Q33"/>
    <mergeCell ref="M34:O34"/>
    <mergeCell ref="P34:Q34"/>
    <mergeCell ref="M35:O35"/>
    <mergeCell ref="P35:Q35"/>
    <mergeCell ref="M33:O33"/>
    <mergeCell ref="M38:O38"/>
    <mergeCell ref="P38:Q38"/>
    <mergeCell ref="M37:O37"/>
    <mergeCell ref="P37:Q37"/>
    <mergeCell ref="M36:O36"/>
    <mergeCell ref="P36:Q36"/>
    <mergeCell ref="A39:E39"/>
    <mergeCell ref="F39:J39"/>
    <mergeCell ref="A38:E38"/>
    <mergeCell ref="F38:J38"/>
    <mergeCell ref="A37:E37"/>
    <mergeCell ref="F37:J37"/>
    <mergeCell ref="A42:E42"/>
    <mergeCell ref="F42:J42"/>
    <mergeCell ref="A41:E41"/>
    <mergeCell ref="F41:J41"/>
    <mergeCell ref="A40:E40"/>
    <mergeCell ref="F40:J40"/>
    <mergeCell ref="A33:E33"/>
    <mergeCell ref="F33:J33"/>
    <mergeCell ref="A32:E32"/>
    <mergeCell ref="F32:J32"/>
    <mergeCell ref="A36:E36"/>
    <mergeCell ref="F36:J36"/>
    <mergeCell ref="A35:E35"/>
    <mergeCell ref="F35:J35"/>
    <mergeCell ref="A34:E34"/>
    <mergeCell ref="F34:J34"/>
    <mergeCell ref="A24:H24"/>
    <mergeCell ref="M24:P24"/>
    <mergeCell ref="I24:L24"/>
    <mergeCell ref="Q24:T24"/>
    <mergeCell ref="A19:H19"/>
    <mergeCell ref="A20:H20"/>
    <mergeCell ref="M19:P19"/>
    <mergeCell ref="M20:P20"/>
    <mergeCell ref="I19:L19"/>
    <mergeCell ref="I20:L20"/>
    <mergeCell ref="Q19:T19"/>
    <mergeCell ref="Q20:T20"/>
    <mergeCell ref="A21:H21"/>
    <mergeCell ref="A23:H23"/>
    <mergeCell ref="M21:P21"/>
    <mergeCell ref="M23:P23"/>
    <mergeCell ref="I21:L21"/>
    <mergeCell ref="I23:L23"/>
    <mergeCell ref="Q21:T21"/>
    <mergeCell ref="Q23:T23"/>
    <mergeCell ref="A22:H22"/>
    <mergeCell ref="I22:L22"/>
    <mergeCell ref="M22:P22"/>
    <mergeCell ref="Q22:T22"/>
    <mergeCell ref="A17:H17"/>
    <mergeCell ref="A18:H18"/>
    <mergeCell ref="M18:P18"/>
    <mergeCell ref="M17:P17"/>
    <mergeCell ref="A16:T16"/>
    <mergeCell ref="I18:L18"/>
    <mergeCell ref="Q18:T18"/>
    <mergeCell ref="Q17:T17"/>
    <mergeCell ref="I17:L17"/>
    <mergeCell ref="L78:M78"/>
    <mergeCell ref="N78:O78"/>
    <mergeCell ref="P78:Q78"/>
    <mergeCell ref="R78:S78"/>
    <mergeCell ref="T78:U78"/>
    <mergeCell ref="V78:W78"/>
    <mergeCell ref="Y78:Z78"/>
    <mergeCell ref="AA78:AB78"/>
    <mergeCell ref="A43:E43"/>
    <mergeCell ref="A46:E46"/>
    <mergeCell ref="F46:J46"/>
    <mergeCell ref="A44:E44"/>
    <mergeCell ref="F44:J44"/>
    <mergeCell ref="A45:E45"/>
    <mergeCell ref="F45:J45"/>
    <mergeCell ref="A49:E49"/>
    <mergeCell ref="F49:J49"/>
    <mergeCell ref="M44:P44"/>
    <mergeCell ref="Q44:U44"/>
    <mergeCell ref="M52:P52"/>
    <mergeCell ref="Q52:U52"/>
    <mergeCell ref="M45:P45"/>
    <mergeCell ref="Q45:U45"/>
    <mergeCell ref="M54:P54"/>
    <mergeCell ref="AC74:AE74"/>
    <mergeCell ref="AF74:AH74"/>
    <mergeCell ref="AI74:AK74"/>
    <mergeCell ref="A84:F84"/>
    <mergeCell ref="A85:F85"/>
    <mergeCell ref="A86:F86"/>
    <mergeCell ref="A87:F87"/>
    <mergeCell ref="A88:F88"/>
    <mergeCell ref="A79:I79"/>
    <mergeCell ref="AC78:AD78"/>
    <mergeCell ref="G88:H88"/>
    <mergeCell ref="G87:H87"/>
    <mergeCell ref="G86:H86"/>
    <mergeCell ref="G80:H80"/>
    <mergeCell ref="G81:H81"/>
    <mergeCell ref="G82:H82"/>
    <mergeCell ref="G85:H85"/>
    <mergeCell ref="G84:H84"/>
    <mergeCell ref="G83:H83"/>
    <mergeCell ref="A80:F80"/>
    <mergeCell ref="A81:F81"/>
    <mergeCell ref="A82:F82"/>
    <mergeCell ref="A83:F83"/>
    <mergeCell ref="J78:K78"/>
    <mergeCell ref="Y91:AC91"/>
    <mergeCell ref="AD91:AH91"/>
    <mergeCell ref="Y92:AC92"/>
    <mergeCell ref="AD92:AH92"/>
    <mergeCell ref="Y93:AC93"/>
    <mergeCell ref="AD93:AH93"/>
    <mergeCell ref="Y94:AC94"/>
    <mergeCell ref="AD94:AH94"/>
    <mergeCell ref="Y95:AC95"/>
    <mergeCell ref="AD95:AH95"/>
    <mergeCell ref="Y104:AC104"/>
    <mergeCell ref="AD104:AH104"/>
    <mergeCell ref="Y105:AC105"/>
    <mergeCell ref="AD105:AH105"/>
    <mergeCell ref="Y96:AC96"/>
    <mergeCell ref="AD96:AH96"/>
    <mergeCell ref="Y97:AC97"/>
    <mergeCell ref="AD97:AH97"/>
    <mergeCell ref="Y98:AC98"/>
    <mergeCell ref="AD98:AH98"/>
    <mergeCell ref="Y99:AC99"/>
    <mergeCell ref="AD99:AH99"/>
    <mergeCell ref="Y100:AC100"/>
    <mergeCell ref="AD100:AH100"/>
    <mergeCell ref="F116:J116"/>
    <mergeCell ref="A117:E117"/>
    <mergeCell ref="F117:J117"/>
    <mergeCell ref="A118:E118"/>
    <mergeCell ref="F118:J118"/>
    <mergeCell ref="A109:E109"/>
    <mergeCell ref="F109:J109"/>
    <mergeCell ref="A110:E110"/>
    <mergeCell ref="F110:J110"/>
    <mergeCell ref="A111:E111"/>
    <mergeCell ref="F111:J111"/>
    <mergeCell ref="A112:E112"/>
    <mergeCell ref="F112:J112"/>
    <mergeCell ref="A113:E113"/>
    <mergeCell ref="F113:J113"/>
    <mergeCell ref="A106:E106"/>
    <mergeCell ref="F106:J106"/>
    <mergeCell ref="M106:Q106"/>
    <mergeCell ref="R106:V106"/>
    <mergeCell ref="Y106:AC106"/>
    <mergeCell ref="AD106:AH106"/>
    <mergeCell ref="A124:E124"/>
    <mergeCell ref="F124:J124"/>
    <mergeCell ref="A119:E119"/>
    <mergeCell ref="F119:J119"/>
    <mergeCell ref="A120:E120"/>
    <mergeCell ref="F120:J120"/>
    <mergeCell ref="A121:E121"/>
    <mergeCell ref="F121:J121"/>
    <mergeCell ref="A122:E122"/>
    <mergeCell ref="F122:J122"/>
    <mergeCell ref="A123:E123"/>
    <mergeCell ref="F123:J123"/>
    <mergeCell ref="A114:E114"/>
    <mergeCell ref="F114:J114"/>
    <mergeCell ref="A115:E115"/>
    <mergeCell ref="F115:J115"/>
    <mergeCell ref="A116:E116"/>
    <mergeCell ref="M115:R115"/>
    <mergeCell ref="G60:I60"/>
    <mergeCell ref="G64:I64"/>
    <mergeCell ref="G65:I65"/>
    <mergeCell ref="S115:Y115"/>
    <mergeCell ref="Z115:AF115"/>
    <mergeCell ref="AG115:AI115"/>
    <mergeCell ref="M110:R110"/>
    <mergeCell ref="S110:Y110"/>
    <mergeCell ref="Z110:AF110"/>
    <mergeCell ref="AG110:AI110"/>
    <mergeCell ref="M111:R111"/>
    <mergeCell ref="S111:Y111"/>
    <mergeCell ref="Z111:AF111"/>
    <mergeCell ref="AG111:AI111"/>
    <mergeCell ref="M112:R112"/>
    <mergeCell ref="S112:Y112"/>
    <mergeCell ref="Z112:AF112"/>
    <mergeCell ref="AG112:AI112"/>
    <mergeCell ref="Y101:AC101"/>
    <mergeCell ref="AD101:AH101"/>
    <mergeCell ref="Y102:AC102"/>
    <mergeCell ref="AD102:AH102"/>
    <mergeCell ref="Y103:AC103"/>
    <mergeCell ref="AD103:AH103"/>
    <mergeCell ref="A3:AK3"/>
    <mergeCell ref="M109:AI109"/>
    <mergeCell ref="M113:R113"/>
    <mergeCell ref="S113:Y113"/>
    <mergeCell ref="Z113:AF113"/>
    <mergeCell ref="AG113:AI113"/>
    <mergeCell ref="M114:R114"/>
    <mergeCell ref="S114:Y114"/>
    <mergeCell ref="Z114:AF114"/>
    <mergeCell ref="AG114:AI114"/>
    <mergeCell ref="A66:F66"/>
    <mergeCell ref="G66:I66"/>
    <mergeCell ref="M46:P46"/>
    <mergeCell ref="Y74:AB74"/>
    <mergeCell ref="A54:F54"/>
    <mergeCell ref="A55:F55"/>
    <mergeCell ref="A56:F56"/>
    <mergeCell ref="A57:F57"/>
    <mergeCell ref="A58:F58"/>
    <mergeCell ref="A59:F59"/>
    <mergeCell ref="A60:F60"/>
    <mergeCell ref="A63:F63"/>
    <mergeCell ref="A64:F64"/>
    <mergeCell ref="A65:F6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 Boxes'!$N$42:$N$46</xm:f>
          </x14:formula1>
          <xm:sqref>P9:T9</xm:sqref>
        </x14:dataValidation>
        <x14:dataValidation type="list" allowBlank="1" showInputMessage="1" showErrorMessage="1" xr:uid="{00000000-0002-0000-0400-000001000000}">
          <x14:formula1>
            <xm:f>'Drop Down Boxes'!$N$28:$N$39</xm:f>
          </x14:formula1>
          <xm:sqref>J9:O9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83"/>
  <sheetViews>
    <sheetView topLeftCell="K1" workbookViewId="0">
      <selection activeCell="W14" sqref="W14"/>
    </sheetView>
  </sheetViews>
  <sheetFormatPr defaultRowHeight="15" x14ac:dyDescent="0.25"/>
  <cols>
    <col min="1" max="37" width="8.7109375" customWidth="1"/>
  </cols>
  <sheetData>
    <row r="1" spans="1:37" s="93" customFormat="1" ht="18.75" x14ac:dyDescent="0.25">
      <c r="A1" s="543" t="str">
        <f>'Flex Funds offered during FY'!A2</f>
        <v xml:space="preserve">WV Bureau for Behavioral Health  - Family and Community Support Program </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5"/>
    </row>
    <row r="2" spans="1:37" s="93" customFormat="1" ht="18.75" x14ac:dyDescent="0.25">
      <c r="A2" s="508" t="str">
        <f>'Flex Funds offered during FY'!A3</f>
        <v>Fiscal Year 2022 (July 1, 2021 - June 30, 2022)  V 20210501</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10"/>
    </row>
    <row r="3" spans="1:37" s="93" customFormat="1" x14ac:dyDescent="0.25">
      <c r="A3" s="546" t="str">
        <f>'Flex Funds offered during FY'!A4</f>
        <v xml:space="preserve"> return electronically via -email to DHHRBBHReporting@wv.gov by the 25th day of the following month</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8"/>
    </row>
    <row r="4" spans="1:37" s="93" customFormat="1" x14ac:dyDescent="0.25">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row>
    <row r="5" spans="1:37" s="93" customFormat="1" x14ac:dyDescent="0.25">
      <c r="A5" s="803" t="s">
        <v>407</v>
      </c>
      <c r="B5" s="803"/>
      <c r="C5" s="803"/>
      <c r="D5" s="803"/>
      <c r="E5" s="803"/>
      <c r="F5" s="803"/>
      <c r="G5" s="803"/>
      <c r="H5" s="803"/>
      <c r="I5" s="803"/>
      <c r="J5" s="550" t="str">
        <f>'Initial Info Client Demographic'!D6</f>
        <v xml:space="preserve">Family and Community Support Program </v>
      </c>
      <c r="K5" s="551"/>
      <c r="L5" s="551"/>
      <c r="M5" s="551"/>
      <c r="N5" s="551"/>
      <c r="O5" s="551"/>
      <c r="P5" s="551"/>
      <c r="Q5" s="551"/>
      <c r="R5" s="551"/>
      <c r="S5" s="551"/>
      <c r="T5" s="552"/>
      <c r="U5" s="804" t="s">
        <v>1</v>
      </c>
      <c r="V5" s="794"/>
      <c r="W5" s="794"/>
      <c r="X5" s="805"/>
      <c r="Y5" s="806">
        <f>'Initial Info Client Demographic'!K6</f>
        <v>0</v>
      </c>
      <c r="Z5" s="795"/>
      <c r="AA5" s="795"/>
      <c r="AB5" s="795"/>
      <c r="AC5" s="795"/>
      <c r="AD5" s="795"/>
      <c r="AE5" s="795"/>
      <c r="AF5" s="795"/>
      <c r="AG5" s="795"/>
      <c r="AH5" s="795"/>
      <c r="AI5" s="795"/>
      <c r="AJ5" s="795"/>
      <c r="AK5" s="796"/>
    </row>
    <row r="6" spans="1:37" s="93" customFormat="1" x14ac:dyDescent="0.25">
      <c r="A6" s="803" t="s">
        <v>408</v>
      </c>
      <c r="B6" s="803"/>
      <c r="C6" s="803"/>
      <c r="D6" s="803"/>
      <c r="E6" s="803"/>
      <c r="F6" s="803"/>
      <c r="G6" s="803"/>
      <c r="H6" s="803"/>
      <c r="I6" s="803"/>
      <c r="J6" s="550" t="str">
        <f>'Initial Info Client Demographic'!D7</f>
        <v xml:space="preserve">Region </v>
      </c>
      <c r="K6" s="551"/>
      <c r="L6" s="551"/>
      <c r="M6" s="551"/>
      <c r="N6" s="551"/>
      <c r="O6" s="551"/>
      <c r="P6" s="551"/>
      <c r="Q6" s="551"/>
      <c r="R6" s="551"/>
      <c r="S6" s="551"/>
      <c r="T6" s="552"/>
      <c r="U6" s="804" t="s">
        <v>2</v>
      </c>
      <c r="V6" s="794"/>
      <c r="W6" s="794"/>
      <c r="X6" s="805"/>
      <c r="Y6" s="806" t="str">
        <f>'Initial Info Client Demographic'!K7</f>
        <v>xx</v>
      </c>
      <c r="Z6" s="795"/>
      <c r="AA6" s="795"/>
      <c r="AB6" s="795"/>
      <c r="AC6" s="795"/>
      <c r="AD6" s="795"/>
      <c r="AE6" s="795"/>
      <c r="AF6" s="795"/>
      <c r="AG6" s="795"/>
      <c r="AH6" s="795"/>
      <c r="AI6" s="795"/>
      <c r="AJ6" s="795"/>
      <c r="AK6" s="796"/>
    </row>
    <row r="7" spans="1:37" s="93" customFormat="1" x14ac:dyDescent="0.25">
      <c r="A7" s="807" t="s">
        <v>3</v>
      </c>
      <c r="B7" s="808"/>
      <c r="C7" s="808"/>
      <c r="D7" s="808"/>
      <c r="E7" s="808"/>
      <c r="F7" s="808"/>
      <c r="G7" s="808"/>
      <c r="H7" s="808"/>
      <c r="I7" s="809"/>
      <c r="J7" s="570" t="str">
        <f>'Initial Info Client Demographic'!D8</f>
        <v>123 Anywhere Street. Anywhere, WV 00000</v>
      </c>
      <c r="K7" s="571"/>
      <c r="L7" s="571"/>
      <c r="M7" s="571"/>
      <c r="N7" s="571"/>
      <c r="O7" s="571"/>
      <c r="P7" s="571"/>
      <c r="Q7" s="571"/>
      <c r="R7" s="571"/>
      <c r="S7" s="571"/>
      <c r="T7" s="572"/>
      <c r="U7" s="804" t="s">
        <v>395</v>
      </c>
      <c r="V7" s="794"/>
      <c r="W7" s="794"/>
      <c r="X7" s="805"/>
      <c r="Y7" s="806" t="str">
        <f>'Initial Info Client Demographic'!K8</f>
        <v>xxx</v>
      </c>
      <c r="Z7" s="795"/>
      <c r="AA7" s="795"/>
      <c r="AB7" s="795"/>
      <c r="AC7" s="795"/>
      <c r="AD7" s="795"/>
      <c r="AE7" s="795"/>
      <c r="AF7" s="795"/>
      <c r="AG7" s="795"/>
      <c r="AH7" s="795"/>
      <c r="AI7" s="795"/>
      <c r="AJ7" s="795"/>
      <c r="AK7" s="796"/>
    </row>
    <row r="8" spans="1:37" s="93" customFormat="1" x14ac:dyDescent="0.25">
      <c r="A8" s="810"/>
      <c r="B8" s="811"/>
      <c r="C8" s="811"/>
      <c r="D8" s="811"/>
      <c r="E8" s="811"/>
      <c r="F8" s="811"/>
      <c r="G8" s="811"/>
      <c r="H8" s="811"/>
      <c r="I8" s="812"/>
      <c r="J8" s="573"/>
      <c r="K8" s="574"/>
      <c r="L8" s="574"/>
      <c r="M8" s="574"/>
      <c r="N8" s="574"/>
      <c r="O8" s="574"/>
      <c r="P8" s="574"/>
      <c r="Q8" s="574"/>
      <c r="R8" s="574"/>
      <c r="S8" s="574"/>
      <c r="T8" s="575"/>
      <c r="U8" s="804" t="s">
        <v>262</v>
      </c>
      <c r="V8" s="794"/>
      <c r="W8" s="794"/>
      <c r="X8" s="805"/>
      <c r="Y8" s="806" t="str">
        <f>'Initial Info Client Demographic'!K9</f>
        <v>G22</v>
      </c>
      <c r="Z8" s="795"/>
      <c r="AA8" s="795"/>
      <c r="AB8" s="795"/>
      <c r="AC8" s="795"/>
      <c r="AD8" s="795"/>
      <c r="AE8" s="795"/>
      <c r="AF8" s="795"/>
      <c r="AG8" s="795"/>
      <c r="AH8" s="795"/>
      <c r="AI8" s="795"/>
      <c r="AJ8" s="795"/>
      <c r="AK8" s="796"/>
    </row>
    <row r="9" spans="1:37" s="93" customFormat="1" ht="15" customHeight="1" x14ac:dyDescent="0.25">
      <c r="A9" s="791" t="s">
        <v>406</v>
      </c>
      <c r="B9" s="792"/>
      <c r="C9" s="792"/>
      <c r="D9" s="792"/>
      <c r="E9" s="792"/>
      <c r="F9" s="792"/>
      <c r="G9" s="792"/>
      <c r="H9" s="792"/>
      <c r="I9" s="793"/>
      <c r="J9" s="563" t="str">
        <f>'Initial Info Client Demographic'!D10</f>
        <v>July</v>
      </c>
      <c r="K9" s="563"/>
      <c r="L9" s="563"/>
      <c r="M9" s="563"/>
      <c r="N9" s="563"/>
      <c r="O9" s="563"/>
      <c r="P9" s="563">
        <f>'Initial Info Client Demographic'!F10</f>
        <v>2021</v>
      </c>
      <c r="Q9" s="563"/>
      <c r="R9" s="563"/>
      <c r="S9" s="563"/>
      <c r="T9" s="563"/>
      <c r="U9" s="794" t="s">
        <v>263</v>
      </c>
      <c r="V9" s="794"/>
      <c r="W9" s="794"/>
      <c r="X9" s="794"/>
      <c r="Y9" s="795">
        <f>'Initial Info Client Demographic'!K10</f>
        <v>10000308</v>
      </c>
      <c r="Z9" s="795"/>
      <c r="AA9" s="795"/>
      <c r="AB9" s="795"/>
      <c r="AC9" s="795"/>
      <c r="AD9" s="795"/>
      <c r="AE9" s="795"/>
      <c r="AF9" s="795"/>
      <c r="AG9" s="795"/>
      <c r="AH9" s="795"/>
      <c r="AI9" s="795"/>
      <c r="AJ9" s="795"/>
      <c r="AK9" s="795"/>
    </row>
    <row r="10" spans="1:37" s="93" customFormat="1" x14ac:dyDescent="0.25">
      <c r="A10" s="799" t="s">
        <v>265</v>
      </c>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row>
    <row r="11" spans="1:37" s="93" customFormat="1" x14ac:dyDescent="0.25"/>
    <row r="12" spans="1:37" s="93" customFormat="1" x14ac:dyDescent="0.25"/>
    <row r="13" spans="1:37" s="93" customFormat="1" x14ac:dyDescent="0.25">
      <c r="R13" s="93" t="s">
        <v>67</v>
      </c>
    </row>
    <row r="14" spans="1:37" s="93" customFormat="1" x14ac:dyDescent="0.25">
      <c r="R14" s="93" t="s">
        <v>68</v>
      </c>
    </row>
    <row r="15" spans="1:37" s="93" customFormat="1" x14ac:dyDescent="0.25"/>
    <row r="16" spans="1:37" s="93" customFormat="1" x14ac:dyDescent="0.25"/>
    <row r="17" spans="1:29" s="93" customFormat="1" x14ac:dyDescent="0.25"/>
    <row r="18" spans="1:29" s="93" customFormat="1" x14ac:dyDescent="0.25"/>
    <row r="19" spans="1:29" s="93" customFormat="1" x14ac:dyDescent="0.25"/>
    <row r="20" spans="1:29" s="93" customFormat="1" x14ac:dyDescent="0.25"/>
    <row r="21" spans="1:29" s="93" customFormat="1" x14ac:dyDescent="0.25"/>
    <row r="22" spans="1:29" s="93" customFormat="1" x14ac:dyDescent="0.25"/>
    <row r="23" spans="1:29" s="93" customFormat="1" x14ac:dyDescent="0.25"/>
    <row r="24" spans="1:29" s="93" customFormat="1" x14ac:dyDescent="0.25"/>
    <row r="25" spans="1:29" s="93" customFormat="1" x14ac:dyDescent="0.25">
      <c r="P25" s="258" t="s">
        <v>458</v>
      </c>
      <c r="Q25" s="258" t="s">
        <v>192</v>
      </c>
      <c r="R25" s="258" t="s">
        <v>459</v>
      </c>
      <c r="S25" s="258" t="s">
        <v>462</v>
      </c>
      <c r="T25" s="258" t="s">
        <v>460</v>
      </c>
      <c r="U25" s="258" t="s">
        <v>461</v>
      </c>
    </row>
    <row r="26" spans="1:29" x14ac:dyDescent="0.25">
      <c r="D26" s="72" t="s">
        <v>264</v>
      </c>
      <c r="P26" t="s">
        <v>279</v>
      </c>
      <c r="Q26" t="s">
        <v>280</v>
      </c>
      <c r="R26" t="s">
        <v>281</v>
      </c>
      <c r="S26" t="s">
        <v>282</v>
      </c>
      <c r="T26" t="s">
        <v>283</v>
      </c>
      <c r="U26" t="s">
        <v>284</v>
      </c>
    </row>
    <row r="27" spans="1:29" x14ac:dyDescent="0.25">
      <c r="O27">
        <v>1</v>
      </c>
      <c r="P27" s="21" t="s">
        <v>86</v>
      </c>
      <c r="Q27" s="21" t="s">
        <v>91</v>
      </c>
      <c r="R27" s="21" t="s">
        <v>99</v>
      </c>
      <c r="S27" s="21" t="s">
        <v>107</v>
      </c>
      <c r="T27" s="21" t="s">
        <v>120</v>
      </c>
      <c r="U27" s="21" t="s">
        <v>130</v>
      </c>
      <c r="W27">
        <v>5</v>
      </c>
    </row>
    <row r="28" spans="1:29" x14ac:dyDescent="0.25">
      <c r="A28" s="23" t="s">
        <v>184</v>
      </c>
      <c r="B28" s="23" t="s">
        <v>153</v>
      </c>
      <c r="D28" s="11" t="s">
        <v>183</v>
      </c>
      <c r="E28" s="12" t="s">
        <v>153</v>
      </c>
      <c r="G28" s="14" t="s">
        <v>162</v>
      </c>
      <c r="H28" s="14" t="s">
        <v>163</v>
      </c>
      <c r="J28" s="14" t="s">
        <v>166</v>
      </c>
      <c r="L28" s="20" t="s">
        <v>70</v>
      </c>
      <c r="N28" t="s">
        <v>25</v>
      </c>
      <c r="O28">
        <v>2</v>
      </c>
      <c r="P28" s="21" t="s">
        <v>87</v>
      </c>
      <c r="Q28" s="21" t="s">
        <v>92</v>
      </c>
      <c r="R28" s="21" t="s">
        <v>100</v>
      </c>
      <c r="S28" s="21" t="s">
        <v>108</v>
      </c>
      <c r="T28" s="21" t="s">
        <v>121</v>
      </c>
      <c r="U28" s="21" t="s">
        <v>131</v>
      </c>
      <c r="W28">
        <v>8</v>
      </c>
    </row>
    <row r="29" spans="1:29" ht="33.75" x14ac:dyDescent="0.25">
      <c r="A29" s="24" t="s">
        <v>42</v>
      </c>
      <c r="B29" s="25" t="s">
        <v>143</v>
      </c>
      <c r="D29" s="8" t="s">
        <v>52</v>
      </c>
      <c r="E29" s="22" t="s">
        <v>161</v>
      </c>
      <c r="G29" s="16">
        <v>4</v>
      </c>
      <c r="H29" s="18" t="s">
        <v>107</v>
      </c>
      <c r="J29" s="15" t="s">
        <v>67</v>
      </c>
      <c r="L29" s="21" t="s">
        <v>174</v>
      </c>
      <c r="N29" t="s">
        <v>270</v>
      </c>
      <c r="O29">
        <v>3</v>
      </c>
      <c r="P29" s="21" t="s">
        <v>88</v>
      </c>
      <c r="Q29" s="21" t="s">
        <v>93</v>
      </c>
      <c r="R29" s="21" t="s">
        <v>101</v>
      </c>
      <c r="S29" s="21" t="s">
        <v>109</v>
      </c>
      <c r="T29" s="21" t="s">
        <v>122</v>
      </c>
      <c r="U29" s="21" t="s">
        <v>132</v>
      </c>
      <c r="W29">
        <v>8</v>
      </c>
      <c r="Y29" s="191" t="s">
        <v>174</v>
      </c>
      <c r="AC29" t="s">
        <v>187</v>
      </c>
    </row>
    <row r="30" spans="1:29" ht="22.5" x14ac:dyDescent="0.25">
      <c r="A30" s="24" t="s">
        <v>45</v>
      </c>
      <c r="B30" s="25" t="s">
        <v>45</v>
      </c>
      <c r="D30" s="8" t="s">
        <v>53</v>
      </c>
      <c r="E30" s="22" t="s">
        <v>161</v>
      </c>
      <c r="G30" s="16">
        <v>2</v>
      </c>
      <c r="H30" s="18" t="s">
        <v>91</v>
      </c>
      <c r="J30" s="15" t="s">
        <v>68</v>
      </c>
      <c r="L30" s="21" t="s">
        <v>142</v>
      </c>
      <c r="N30" t="s">
        <v>271</v>
      </c>
      <c r="O30">
        <v>4</v>
      </c>
      <c r="P30" s="21" t="s">
        <v>89</v>
      </c>
      <c r="Q30" s="21" t="s">
        <v>94</v>
      </c>
      <c r="R30" s="21" t="s">
        <v>102</v>
      </c>
      <c r="S30" s="21" t="s">
        <v>110</v>
      </c>
      <c r="T30" s="21" t="s">
        <v>123</v>
      </c>
      <c r="U30" s="21" t="s">
        <v>133</v>
      </c>
      <c r="W30">
        <v>13</v>
      </c>
      <c r="Y30" s="191" t="s">
        <v>432</v>
      </c>
      <c r="AC30" t="s">
        <v>175</v>
      </c>
    </row>
    <row r="31" spans="1:29" ht="33.75" x14ac:dyDescent="0.25">
      <c r="A31" s="24" t="s">
        <v>44</v>
      </c>
      <c r="B31" s="25" t="s">
        <v>144</v>
      </c>
      <c r="D31" s="10"/>
      <c r="E31" s="10"/>
      <c r="G31" s="16">
        <v>5</v>
      </c>
      <c r="H31" s="18" t="s">
        <v>120</v>
      </c>
      <c r="L31" s="21" t="s">
        <v>71</v>
      </c>
      <c r="N31" t="s">
        <v>272</v>
      </c>
      <c r="O31">
        <v>5</v>
      </c>
      <c r="P31" s="21" t="s">
        <v>90</v>
      </c>
      <c r="Q31" s="21" t="s">
        <v>95</v>
      </c>
      <c r="R31" s="21" t="s">
        <v>103</v>
      </c>
      <c r="S31" s="21" t="s">
        <v>111</v>
      </c>
      <c r="T31" s="21" t="s">
        <v>124</v>
      </c>
      <c r="U31" s="21" t="s">
        <v>134</v>
      </c>
      <c r="W31">
        <v>10</v>
      </c>
      <c r="Y31" s="191" t="s">
        <v>71</v>
      </c>
      <c r="AC31" t="s">
        <v>73</v>
      </c>
    </row>
    <row r="32" spans="1:29" ht="22.5" x14ac:dyDescent="0.25">
      <c r="A32" s="24" t="s">
        <v>49</v>
      </c>
      <c r="B32" s="25" t="s">
        <v>49</v>
      </c>
      <c r="D32" s="10"/>
      <c r="E32" s="10"/>
      <c r="G32" s="16">
        <v>4</v>
      </c>
      <c r="H32" s="18" t="s">
        <v>108</v>
      </c>
      <c r="J32" s="14" t="s">
        <v>79</v>
      </c>
      <c r="L32" s="21" t="s">
        <v>169</v>
      </c>
      <c r="N32" t="s">
        <v>273</v>
      </c>
      <c r="O32">
        <v>6</v>
      </c>
      <c r="P32" s="21"/>
      <c r="Q32" s="21" t="s">
        <v>96</v>
      </c>
      <c r="R32" s="21" t="s">
        <v>104</v>
      </c>
      <c r="S32" s="21" t="s">
        <v>112</v>
      </c>
      <c r="T32" s="21" t="s">
        <v>125</v>
      </c>
      <c r="U32" s="21" t="s">
        <v>135</v>
      </c>
      <c r="W32">
        <v>11</v>
      </c>
      <c r="Y32" s="191" t="s">
        <v>187</v>
      </c>
      <c r="AC32" s="122" t="s">
        <v>432</v>
      </c>
    </row>
    <row r="33" spans="1:32" ht="22.5" x14ac:dyDescent="0.25">
      <c r="A33" s="24" t="s">
        <v>47</v>
      </c>
      <c r="B33" s="25" t="s">
        <v>47</v>
      </c>
      <c r="D33" s="10"/>
      <c r="E33" s="10"/>
      <c r="G33" s="16">
        <v>1</v>
      </c>
      <c r="H33" s="17" t="s">
        <v>86</v>
      </c>
      <c r="J33" s="15" t="s">
        <v>81</v>
      </c>
      <c r="L33" s="21" t="s">
        <v>73</v>
      </c>
      <c r="N33" t="s">
        <v>274</v>
      </c>
      <c r="O33">
        <v>7</v>
      </c>
      <c r="P33" s="21"/>
      <c r="Q33" s="21" t="s">
        <v>97</v>
      </c>
      <c r="R33" s="21" t="s">
        <v>105</v>
      </c>
      <c r="S33" s="21" t="s">
        <v>113</v>
      </c>
      <c r="T33" s="21" t="s">
        <v>126</v>
      </c>
      <c r="U33" s="21" t="s">
        <v>136</v>
      </c>
      <c r="Y33" s="191" t="s">
        <v>73</v>
      </c>
      <c r="AC33" t="s">
        <v>71</v>
      </c>
    </row>
    <row r="34" spans="1:32" ht="22.5" x14ac:dyDescent="0.25">
      <c r="A34" s="24" t="s">
        <v>43</v>
      </c>
      <c r="B34" s="25" t="s">
        <v>43</v>
      </c>
      <c r="D34" s="10"/>
      <c r="E34" s="10"/>
      <c r="G34" s="16">
        <v>5</v>
      </c>
      <c r="H34" s="18" t="s">
        <v>121</v>
      </c>
      <c r="J34" s="15" t="s">
        <v>80</v>
      </c>
      <c r="L34" s="21" t="s">
        <v>72</v>
      </c>
      <c r="N34" t="s">
        <v>275</v>
      </c>
      <c r="O34">
        <v>8</v>
      </c>
      <c r="P34" s="21"/>
      <c r="Q34" s="21" t="s">
        <v>98</v>
      </c>
      <c r="R34" s="21" t="s">
        <v>106</v>
      </c>
      <c r="S34" s="21" t="s">
        <v>114</v>
      </c>
      <c r="T34" s="21" t="s">
        <v>127</v>
      </c>
      <c r="U34" s="21" t="s">
        <v>137</v>
      </c>
      <c r="Y34" s="191" t="s">
        <v>433</v>
      </c>
      <c r="AC34" s="122" t="s">
        <v>433</v>
      </c>
      <c r="AD34" s="122"/>
      <c r="AE34" s="122"/>
      <c r="AF34" s="122"/>
    </row>
    <row r="35" spans="1:32" x14ac:dyDescent="0.25">
      <c r="A35" s="24" t="s">
        <v>46</v>
      </c>
      <c r="B35" s="25" t="s">
        <v>145</v>
      </c>
      <c r="G35" s="16">
        <v>3</v>
      </c>
      <c r="H35" s="18" t="s">
        <v>99</v>
      </c>
      <c r="L35" s="21" t="s">
        <v>74</v>
      </c>
      <c r="N35" t="s">
        <v>276</v>
      </c>
      <c r="O35">
        <v>9</v>
      </c>
      <c r="S35" s="21" t="s">
        <v>115</v>
      </c>
      <c r="T35" s="21" t="s">
        <v>128</v>
      </c>
      <c r="U35" s="21" t="s">
        <v>138</v>
      </c>
      <c r="W35">
        <f>SUM(W27:W34)</f>
        <v>55</v>
      </c>
      <c r="Y35" s="191" t="s">
        <v>74</v>
      </c>
      <c r="AC35" s="122" t="s">
        <v>74</v>
      </c>
      <c r="AD35" s="122"/>
      <c r="AE35" s="122"/>
      <c r="AF35" s="122"/>
    </row>
    <row r="36" spans="1:32" ht="33.75" x14ac:dyDescent="0.25">
      <c r="A36" s="24" t="s">
        <v>48</v>
      </c>
      <c r="B36" s="25" t="s">
        <v>146</v>
      </c>
      <c r="G36" s="16">
        <v>5</v>
      </c>
      <c r="H36" s="18" t="s">
        <v>122</v>
      </c>
      <c r="L36" s="19"/>
      <c r="N36" t="s">
        <v>244</v>
      </c>
      <c r="O36">
        <v>10</v>
      </c>
      <c r="S36" s="21" t="s">
        <v>116</v>
      </c>
      <c r="T36" s="21" t="s">
        <v>129</v>
      </c>
      <c r="U36" s="21" t="s">
        <v>139</v>
      </c>
    </row>
    <row r="37" spans="1:32" ht="157.5" x14ac:dyDescent="0.25">
      <c r="A37" s="24" t="s">
        <v>50</v>
      </c>
      <c r="B37" s="25" t="s">
        <v>147</v>
      </c>
      <c r="G37" s="16">
        <v>4</v>
      </c>
      <c r="H37" s="18" t="s">
        <v>109</v>
      </c>
      <c r="L37" s="20" t="s">
        <v>164</v>
      </c>
      <c r="N37" t="s">
        <v>238</v>
      </c>
      <c r="O37">
        <v>11</v>
      </c>
      <c r="S37" s="21" t="s">
        <v>117</v>
      </c>
      <c r="U37" s="21" t="s">
        <v>140</v>
      </c>
    </row>
    <row r="38" spans="1:32" x14ac:dyDescent="0.25">
      <c r="G38" s="16">
        <v>6</v>
      </c>
      <c r="H38" s="18" t="s">
        <v>130</v>
      </c>
      <c r="J38" s="20" t="s">
        <v>167</v>
      </c>
      <c r="L38" s="21" t="s">
        <v>76</v>
      </c>
      <c r="N38" t="s">
        <v>239</v>
      </c>
      <c r="O38">
        <v>12</v>
      </c>
      <c r="S38" s="21" t="s">
        <v>118</v>
      </c>
    </row>
    <row r="39" spans="1:32" x14ac:dyDescent="0.25">
      <c r="G39" s="16">
        <v>4</v>
      </c>
      <c r="H39" s="18" t="s">
        <v>110</v>
      </c>
      <c r="J39" s="21" t="s">
        <v>67</v>
      </c>
      <c r="L39" s="21" t="s">
        <v>165</v>
      </c>
      <c r="N39" t="s">
        <v>240</v>
      </c>
      <c r="O39">
        <v>13</v>
      </c>
      <c r="S39" s="21" t="s">
        <v>119</v>
      </c>
    </row>
    <row r="40" spans="1:32" x14ac:dyDescent="0.25">
      <c r="A40" s="9" t="s">
        <v>156</v>
      </c>
      <c r="B40" s="83" t="s">
        <v>153</v>
      </c>
      <c r="C40" s="83"/>
      <c r="D40" s="12" t="s">
        <v>160</v>
      </c>
      <c r="E40" s="12" t="s">
        <v>153</v>
      </c>
      <c r="G40" s="16">
        <v>2</v>
      </c>
      <c r="H40" s="18" t="s">
        <v>92</v>
      </c>
      <c r="J40" s="21" t="s">
        <v>68</v>
      </c>
      <c r="L40" s="21" t="s">
        <v>74</v>
      </c>
    </row>
    <row r="41" spans="1:32" ht="191.25" x14ac:dyDescent="0.25">
      <c r="A41" s="24" t="s">
        <v>30</v>
      </c>
      <c r="B41" s="25" t="s">
        <v>148</v>
      </c>
      <c r="C41" s="820" t="s">
        <v>31</v>
      </c>
      <c r="D41" s="821"/>
      <c r="E41" s="13" t="s">
        <v>161</v>
      </c>
      <c r="G41" s="16">
        <v>6</v>
      </c>
      <c r="H41" s="18" t="s">
        <v>131</v>
      </c>
      <c r="L41" s="21"/>
      <c r="M41" s="122"/>
    </row>
    <row r="42" spans="1:32" ht="45" x14ac:dyDescent="0.25">
      <c r="A42" s="24" t="s">
        <v>32</v>
      </c>
      <c r="B42" s="25" t="s">
        <v>157</v>
      </c>
      <c r="C42" s="820" t="s">
        <v>32</v>
      </c>
      <c r="D42" s="821"/>
      <c r="E42" s="13" t="s">
        <v>161</v>
      </c>
      <c r="G42" s="16">
        <v>2</v>
      </c>
      <c r="H42" s="18" t="s">
        <v>93</v>
      </c>
      <c r="L42" s="76"/>
      <c r="M42" s="76"/>
      <c r="N42">
        <v>2020</v>
      </c>
    </row>
    <row r="43" spans="1:32" ht="19.899999999999999" customHeight="1" x14ac:dyDescent="0.25">
      <c r="A43" s="24" t="s">
        <v>31</v>
      </c>
      <c r="B43" s="25" t="s">
        <v>149</v>
      </c>
      <c r="C43" s="820" t="s">
        <v>31</v>
      </c>
      <c r="D43" s="821"/>
      <c r="E43" s="13" t="s">
        <v>161</v>
      </c>
      <c r="G43" s="16">
        <v>1</v>
      </c>
      <c r="H43" s="17" t="s">
        <v>87</v>
      </c>
      <c r="L43" s="76"/>
      <c r="M43" s="76"/>
      <c r="N43">
        <v>2021</v>
      </c>
    </row>
    <row r="44" spans="1:32" ht="180" x14ac:dyDescent="0.25">
      <c r="A44" s="24" t="s">
        <v>36</v>
      </c>
      <c r="B44" s="25" t="s">
        <v>154</v>
      </c>
      <c r="C44" s="820" t="s">
        <v>36</v>
      </c>
      <c r="D44" s="821"/>
      <c r="E44" s="13" t="s">
        <v>161</v>
      </c>
      <c r="G44" s="16">
        <v>2</v>
      </c>
      <c r="H44" s="18" t="s">
        <v>94</v>
      </c>
      <c r="L44" s="76"/>
      <c r="M44" s="76"/>
      <c r="N44">
        <v>2022</v>
      </c>
    </row>
    <row r="45" spans="1:32" ht="247.5" x14ac:dyDescent="0.25">
      <c r="A45" s="24" t="s">
        <v>34</v>
      </c>
      <c r="B45" s="25" t="s">
        <v>158</v>
      </c>
      <c r="C45" s="820" t="s">
        <v>34</v>
      </c>
      <c r="D45" s="821"/>
      <c r="E45" s="13" t="s">
        <v>161</v>
      </c>
      <c r="G45" s="16">
        <v>4</v>
      </c>
      <c r="H45" s="18" t="s">
        <v>111</v>
      </c>
      <c r="L45" s="76"/>
      <c r="M45" s="76"/>
      <c r="N45">
        <v>2023</v>
      </c>
    </row>
    <row r="46" spans="1:32" ht="90" x14ac:dyDescent="0.25">
      <c r="A46" s="24" t="s">
        <v>38</v>
      </c>
      <c r="B46" s="25" t="s">
        <v>150</v>
      </c>
      <c r="C46" s="820" t="s">
        <v>38</v>
      </c>
      <c r="D46" s="821"/>
      <c r="E46" s="13" t="s">
        <v>161</v>
      </c>
      <c r="G46" s="16">
        <v>3</v>
      </c>
      <c r="H46" s="18" t="s">
        <v>100</v>
      </c>
      <c r="L46" s="76"/>
      <c r="M46" s="76"/>
      <c r="N46">
        <v>2024</v>
      </c>
    </row>
    <row r="47" spans="1:32" ht="123.75" x14ac:dyDescent="0.25">
      <c r="A47" s="24" t="s">
        <v>28</v>
      </c>
      <c r="B47" s="25" t="s">
        <v>159</v>
      </c>
      <c r="C47" s="820" t="s">
        <v>28</v>
      </c>
      <c r="D47" s="821"/>
      <c r="E47" s="13" t="s">
        <v>161</v>
      </c>
      <c r="G47" s="16">
        <v>2</v>
      </c>
      <c r="H47" s="18" t="s">
        <v>95</v>
      </c>
      <c r="L47" s="76"/>
      <c r="M47" s="76"/>
    </row>
    <row r="48" spans="1:32" ht="90" x14ac:dyDescent="0.25">
      <c r="A48" s="24" t="s">
        <v>151</v>
      </c>
      <c r="B48" s="25" t="s">
        <v>152</v>
      </c>
      <c r="C48" s="820" t="s">
        <v>151</v>
      </c>
      <c r="D48" s="821"/>
      <c r="E48" s="13" t="s">
        <v>161</v>
      </c>
      <c r="G48" s="16">
        <v>5</v>
      </c>
      <c r="H48" s="18" t="s">
        <v>123</v>
      </c>
      <c r="L48" s="76"/>
      <c r="M48" s="76"/>
    </row>
    <row r="49" spans="1:13" ht="168.75" x14ac:dyDescent="0.25">
      <c r="A49" s="24" t="s">
        <v>40</v>
      </c>
      <c r="B49" s="25" t="s">
        <v>268</v>
      </c>
      <c r="C49" s="75" t="s">
        <v>40</v>
      </c>
      <c r="D49" s="74"/>
      <c r="E49" s="13" t="s">
        <v>161</v>
      </c>
      <c r="G49" s="16">
        <v>4</v>
      </c>
      <c r="H49" s="18" t="s">
        <v>112</v>
      </c>
    </row>
    <row r="50" spans="1:13" x14ac:dyDescent="0.25">
      <c r="G50" s="16">
        <v>5</v>
      </c>
      <c r="H50" s="18" t="s">
        <v>124</v>
      </c>
    </row>
    <row r="51" spans="1:13" x14ac:dyDescent="0.25">
      <c r="G51" s="16">
        <v>5</v>
      </c>
      <c r="H51" s="18" t="s">
        <v>125</v>
      </c>
    </row>
    <row r="52" spans="1:13" x14ac:dyDescent="0.25">
      <c r="A52" s="20" t="s">
        <v>183</v>
      </c>
      <c r="B52" s="20" t="s">
        <v>153</v>
      </c>
      <c r="G52" s="16">
        <v>4</v>
      </c>
      <c r="H52" s="18" t="s">
        <v>113</v>
      </c>
    </row>
    <row r="53" spans="1:13" x14ac:dyDescent="0.25">
      <c r="A53" s="8" t="s">
        <v>288</v>
      </c>
      <c r="B53" s="22" t="s">
        <v>290</v>
      </c>
      <c r="G53" s="16">
        <v>1</v>
      </c>
      <c r="H53" s="17" t="s">
        <v>88</v>
      </c>
    </row>
    <row r="54" spans="1:13" x14ac:dyDescent="0.25">
      <c r="A54" s="8" t="s">
        <v>289</v>
      </c>
      <c r="B54" s="22" t="s">
        <v>291</v>
      </c>
      <c r="G54" s="16">
        <v>5</v>
      </c>
      <c r="H54" s="18" t="s">
        <v>126</v>
      </c>
    </row>
    <row r="55" spans="1:13" x14ac:dyDescent="0.25">
      <c r="A55" s="77"/>
      <c r="B55" s="77"/>
      <c r="D55" t="s">
        <v>247</v>
      </c>
      <c r="G55" s="16">
        <v>6</v>
      </c>
      <c r="H55" s="18" t="s">
        <v>132</v>
      </c>
    </row>
    <row r="56" spans="1:13" x14ac:dyDescent="0.25">
      <c r="A56" s="77"/>
      <c r="B56" s="77"/>
      <c r="D56" t="s">
        <v>248</v>
      </c>
      <c r="G56" s="16">
        <v>6</v>
      </c>
      <c r="H56" s="18" t="s">
        <v>133</v>
      </c>
    </row>
    <row r="57" spans="1:13" x14ac:dyDescent="0.25">
      <c r="A57" s="77"/>
      <c r="B57" s="77"/>
      <c r="D57" t="s">
        <v>249</v>
      </c>
      <c r="G57" s="16">
        <v>2</v>
      </c>
      <c r="H57" s="18" t="s">
        <v>96</v>
      </c>
    </row>
    <row r="58" spans="1:13" x14ac:dyDescent="0.25">
      <c r="A58" s="77"/>
      <c r="B58" s="77"/>
      <c r="D58" t="s">
        <v>257</v>
      </c>
      <c r="G58" s="16">
        <v>5</v>
      </c>
      <c r="H58" s="18" t="s">
        <v>127</v>
      </c>
    </row>
    <row r="59" spans="1:13" x14ac:dyDescent="0.25">
      <c r="A59" s="77"/>
      <c r="B59" s="77"/>
      <c r="D59" t="s">
        <v>253</v>
      </c>
      <c r="G59" s="16">
        <v>4</v>
      </c>
      <c r="H59" s="18" t="s">
        <v>114</v>
      </c>
      <c r="L59" s="88" t="s">
        <v>369</v>
      </c>
      <c r="M59" s="88"/>
    </row>
    <row r="60" spans="1:13" x14ac:dyDescent="0.25">
      <c r="A60" s="77"/>
      <c r="B60" s="77"/>
      <c r="D60" t="s">
        <v>258</v>
      </c>
      <c r="G60" s="16">
        <v>6</v>
      </c>
      <c r="H60" s="18" t="s">
        <v>134</v>
      </c>
      <c r="L60" s="88" t="s">
        <v>370</v>
      </c>
      <c r="M60" s="88"/>
    </row>
    <row r="61" spans="1:13" x14ac:dyDescent="0.25">
      <c r="A61" s="77"/>
      <c r="B61" s="77"/>
      <c r="D61" t="s">
        <v>254</v>
      </c>
      <c r="G61" s="16">
        <v>2</v>
      </c>
      <c r="H61" s="18" t="s">
        <v>97</v>
      </c>
      <c r="L61" s="88" t="s">
        <v>371</v>
      </c>
      <c r="M61" s="88"/>
    </row>
    <row r="62" spans="1:13" x14ac:dyDescent="0.25">
      <c r="A62" s="77"/>
      <c r="B62" s="77"/>
      <c r="D62" t="s">
        <v>259</v>
      </c>
      <c r="G62" s="16">
        <v>6</v>
      </c>
      <c r="H62" s="18" t="s">
        <v>135</v>
      </c>
      <c r="L62" s="88" t="s">
        <v>372</v>
      </c>
      <c r="M62" s="88"/>
    </row>
    <row r="63" spans="1:13" x14ac:dyDescent="0.25">
      <c r="A63" s="77"/>
      <c r="B63" s="77"/>
      <c r="D63" t="s">
        <v>260</v>
      </c>
      <c r="G63" s="16">
        <v>1</v>
      </c>
      <c r="H63" s="17" t="s">
        <v>89</v>
      </c>
      <c r="L63" s="88" t="s">
        <v>373</v>
      </c>
      <c r="M63" s="88"/>
    </row>
    <row r="64" spans="1:13" x14ac:dyDescent="0.25">
      <c r="A64" s="20" t="s">
        <v>160</v>
      </c>
      <c r="B64" s="20" t="s">
        <v>153</v>
      </c>
      <c r="D64" t="s">
        <v>255</v>
      </c>
      <c r="G64" s="16">
        <v>2</v>
      </c>
      <c r="H64" s="18" t="s">
        <v>98</v>
      </c>
    </row>
    <row r="65" spans="1:8" x14ac:dyDescent="0.25">
      <c r="A65" s="78" t="s">
        <v>35</v>
      </c>
      <c r="B65" s="13" t="s">
        <v>161</v>
      </c>
      <c r="D65" t="s">
        <v>256</v>
      </c>
      <c r="G65" s="16">
        <v>3</v>
      </c>
      <c r="H65" s="18" t="s">
        <v>101</v>
      </c>
    </row>
    <row r="66" spans="1:8" x14ac:dyDescent="0.25">
      <c r="A66" s="78" t="s">
        <v>33</v>
      </c>
      <c r="B66" s="13" t="s">
        <v>161</v>
      </c>
      <c r="D66" t="s">
        <v>261</v>
      </c>
      <c r="G66" s="16">
        <v>6</v>
      </c>
      <c r="H66" s="18" t="s">
        <v>136</v>
      </c>
    </row>
    <row r="67" spans="1:8" x14ac:dyDescent="0.25">
      <c r="A67" s="78" t="s">
        <v>141</v>
      </c>
      <c r="B67" s="13" t="s">
        <v>161</v>
      </c>
      <c r="G67" s="16">
        <v>4</v>
      </c>
      <c r="H67" s="18" t="s">
        <v>115</v>
      </c>
    </row>
    <row r="68" spans="1:8" x14ac:dyDescent="0.25">
      <c r="A68" s="78" t="s">
        <v>29</v>
      </c>
      <c r="B68" s="13" t="s">
        <v>161</v>
      </c>
      <c r="G68" s="16">
        <v>5</v>
      </c>
      <c r="H68" s="18" t="s">
        <v>128</v>
      </c>
    </row>
    <row r="69" spans="1:8" x14ac:dyDescent="0.25">
      <c r="A69" s="78" t="s">
        <v>285</v>
      </c>
      <c r="B69" s="13" t="s">
        <v>161</v>
      </c>
      <c r="D69" t="s">
        <v>25</v>
      </c>
      <c r="G69" s="16">
        <v>6</v>
      </c>
      <c r="H69" s="18" t="s">
        <v>137</v>
      </c>
    </row>
    <row r="70" spans="1:8" x14ac:dyDescent="0.25">
      <c r="A70" s="78" t="s">
        <v>286</v>
      </c>
      <c r="B70" s="13" t="s">
        <v>161</v>
      </c>
      <c r="D70" t="s">
        <v>230</v>
      </c>
      <c r="G70" s="16">
        <v>4</v>
      </c>
      <c r="H70" s="18" t="s">
        <v>116</v>
      </c>
    </row>
    <row r="71" spans="1:8" x14ac:dyDescent="0.25">
      <c r="A71" s="78" t="s">
        <v>155</v>
      </c>
      <c r="B71" s="13" t="s">
        <v>161</v>
      </c>
      <c r="D71" t="s">
        <v>231</v>
      </c>
      <c r="G71" s="16">
        <v>3</v>
      </c>
      <c r="H71" s="18" t="s">
        <v>102</v>
      </c>
    </row>
    <row r="72" spans="1:8" x14ac:dyDescent="0.25">
      <c r="A72" s="78" t="s">
        <v>287</v>
      </c>
      <c r="B72" s="13" t="s">
        <v>161</v>
      </c>
      <c r="D72" t="s">
        <v>232</v>
      </c>
      <c r="G72" s="16">
        <v>3</v>
      </c>
      <c r="H72" s="18" t="s">
        <v>103</v>
      </c>
    </row>
    <row r="73" spans="1:8" x14ac:dyDescent="0.25">
      <c r="D73" t="s">
        <v>233</v>
      </c>
      <c r="G73" s="16">
        <v>6</v>
      </c>
      <c r="H73" s="18" t="s">
        <v>138</v>
      </c>
    </row>
    <row r="74" spans="1:8" x14ac:dyDescent="0.25">
      <c r="D74" t="s">
        <v>234</v>
      </c>
      <c r="G74" s="16">
        <v>4</v>
      </c>
      <c r="H74" s="18" t="s">
        <v>117</v>
      </c>
    </row>
    <row r="75" spans="1:8" x14ac:dyDescent="0.25">
      <c r="D75" t="s">
        <v>235</v>
      </c>
      <c r="G75" s="16">
        <v>4</v>
      </c>
      <c r="H75" s="18" t="s">
        <v>118</v>
      </c>
    </row>
    <row r="76" spans="1:8" x14ac:dyDescent="0.25">
      <c r="D76" t="s">
        <v>236</v>
      </c>
      <c r="G76" s="16">
        <v>3</v>
      </c>
      <c r="H76" s="18" t="s">
        <v>104</v>
      </c>
    </row>
    <row r="77" spans="1:8" x14ac:dyDescent="0.25">
      <c r="D77" t="s">
        <v>244</v>
      </c>
      <c r="G77" s="16">
        <v>4</v>
      </c>
      <c r="H77" s="18" t="s">
        <v>119</v>
      </c>
    </row>
    <row r="78" spans="1:8" x14ac:dyDescent="0.25">
      <c r="D78" t="s">
        <v>238</v>
      </c>
      <c r="G78" s="16">
        <v>5</v>
      </c>
      <c r="H78" s="18" t="s">
        <v>129</v>
      </c>
    </row>
    <row r="79" spans="1:8" x14ac:dyDescent="0.25">
      <c r="D79" t="s">
        <v>239</v>
      </c>
      <c r="G79" s="16">
        <v>6</v>
      </c>
      <c r="H79" s="18" t="s">
        <v>139</v>
      </c>
    </row>
    <row r="80" spans="1:8" x14ac:dyDescent="0.25">
      <c r="D80" t="s">
        <v>240</v>
      </c>
      <c r="G80" s="16">
        <v>1</v>
      </c>
      <c r="H80" s="17" t="s">
        <v>90</v>
      </c>
    </row>
    <row r="81" spans="7:8" x14ac:dyDescent="0.25">
      <c r="G81" s="16">
        <v>3</v>
      </c>
      <c r="H81" s="18" t="s">
        <v>105</v>
      </c>
    </row>
    <row r="82" spans="7:8" x14ac:dyDescent="0.25">
      <c r="G82" s="16">
        <v>3</v>
      </c>
      <c r="H82" s="18" t="s">
        <v>106</v>
      </c>
    </row>
    <row r="83" spans="7:8" x14ac:dyDescent="0.25">
      <c r="G83" s="16">
        <v>6</v>
      </c>
      <c r="H83" s="18" t="s">
        <v>140</v>
      </c>
    </row>
  </sheetData>
  <sortState xmlns:xlrd2="http://schemas.microsoft.com/office/spreadsheetml/2017/richdata2" ref="G29:H83">
    <sortCondition ref="H29"/>
  </sortState>
  <mergeCells count="32">
    <mergeCell ref="Y7:AK7"/>
    <mergeCell ref="U8:X8"/>
    <mergeCell ref="Y8:AK8"/>
    <mergeCell ref="C47:D47"/>
    <mergeCell ref="C48:D48"/>
    <mergeCell ref="C41:D41"/>
    <mergeCell ref="C42:D42"/>
    <mergeCell ref="C43:D43"/>
    <mergeCell ref="C44:D44"/>
    <mergeCell ref="C45:D45"/>
    <mergeCell ref="C46:D46"/>
    <mergeCell ref="A9:I9"/>
    <mergeCell ref="J9:O9"/>
    <mergeCell ref="P9:T9"/>
    <mergeCell ref="U9:X9"/>
    <mergeCell ref="Y9:AK9"/>
    <mergeCell ref="A10:AK10"/>
    <mergeCell ref="A1:AK1"/>
    <mergeCell ref="A2:AK2"/>
    <mergeCell ref="A3:AK3"/>
    <mergeCell ref="A4:AK4"/>
    <mergeCell ref="A5:I5"/>
    <mergeCell ref="J5:T5"/>
    <mergeCell ref="U5:X5"/>
    <mergeCell ref="Y5:AK5"/>
    <mergeCell ref="A6:I6"/>
    <mergeCell ref="J6:T6"/>
    <mergeCell ref="U6:X6"/>
    <mergeCell ref="Y6:AK6"/>
    <mergeCell ref="A7:I8"/>
    <mergeCell ref="J7:T8"/>
    <mergeCell ref="U7:X7"/>
  </mergeCells>
  <dataValidations count="3">
    <dataValidation type="list" allowBlank="1" showInputMessage="1" showErrorMessage="1" sqref="L42:M48" xr:uid="{00000000-0002-0000-0500-000000000000}">
      <formula1>$A$41:$A$49</formula1>
    </dataValidation>
    <dataValidation type="list" allowBlank="1" showInputMessage="1" showErrorMessage="1" sqref="J9:O9" xr:uid="{5B2BA7AD-3218-4E44-997E-BFE06862440F}">
      <formula1>$N$28:$N$39</formula1>
    </dataValidation>
    <dataValidation type="list" allowBlank="1" showInputMessage="1" showErrorMessage="1" sqref="P9:T9" xr:uid="{61C874B1-48D6-4420-9357-416191E592F3}">
      <formula1>$N$42:$N$46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Initial Info Client Demographic</vt:lpstr>
      <vt:lpstr>Flex Funds offered during FY</vt:lpstr>
      <vt:lpstr>Events Attended Provided</vt:lpstr>
      <vt:lpstr>Consumer Satisfaction</vt:lpstr>
      <vt:lpstr>SUMMARY OF DATA </vt:lpstr>
      <vt:lpstr>Drop Down Boxes</vt:lpstr>
      <vt:lpstr>'Flex Funds offered during FY'!Print_Titles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Pat A</dc:creator>
  <cp:lastModifiedBy>Administrator</cp:lastModifiedBy>
  <cp:lastPrinted>2017-04-11T17:28:35Z</cp:lastPrinted>
  <dcterms:created xsi:type="dcterms:W3CDTF">2016-02-02T18:37:07Z</dcterms:created>
  <dcterms:modified xsi:type="dcterms:W3CDTF">2021-07-07T15:05:16Z</dcterms:modified>
</cp:coreProperties>
</file>